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05" windowHeight="8880" firstSheet="4" activeTab="7"/>
  </bookViews>
  <sheets>
    <sheet name="EJECUCION ENE -18 " sheetId="1" r:id="rId1"/>
    <sheet name="EJECUCION FEB-18 " sheetId="2" r:id="rId2"/>
    <sheet name="EJECUCION MZO-18" sheetId="3" r:id="rId3"/>
    <sheet name="EJECUCION ABR-18" sheetId="4" r:id="rId4"/>
    <sheet name="EJECUCION MAY-18" sheetId="5" r:id="rId5"/>
    <sheet name="EJECUCION JUN - 18" sheetId="6" r:id="rId6"/>
    <sheet name="EJECUCION JUL-18" sheetId="7" r:id="rId7"/>
    <sheet name="EJECUCION AGTO-18" sheetId="8" r:id="rId8"/>
  </sheets>
  <definedNames>
    <definedName name="TOTAL_RUBRO......" localSheetId="1">'EJECUCION FEB-18 '!$C$24</definedName>
    <definedName name="TOTAL_RUBRO......">'EJECUCION ENE -18 '!$C$24</definedName>
  </definedNames>
  <calcPr fullCalcOnLoad="1"/>
</workbook>
</file>

<file path=xl/sharedStrings.xml><?xml version="1.0" encoding="utf-8"?>
<sst xmlns="http://schemas.openxmlformats.org/spreadsheetml/2006/main" count="890" uniqueCount="87">
  <si>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</si>
  <si>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</si>
  <si>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</si>
  <si>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</si>
  <si>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</si>
  <si>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</si>
  <si>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</si>
  <si>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</si>
  <si>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</si>
  <si>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</si>
  <si>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</si>
  <si>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</si>
  <si>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</si>
  <si>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</si>
  <si>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</si>
  <si>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</si>
  <si>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</si>
  <si>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</si>
  <si>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</si>
  <si>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</si>
  <si>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</si>
  <si>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</si>
  <si>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</si>
  <si>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</si>
  <si>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</si>
  <si>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</si>
  <si>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</si>
  <si>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</si>
  <si>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</si>
  <si>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</si>
  <si>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</si>
  <si>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</si>
  <si>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</si>
  <si>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</si>
  <si>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</si>
  <si>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</si>
  <si>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</si>
  <si>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</si>
  <si>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</si>
  <si>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</si>
  <si>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</si>
  <si>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</si>
  <si>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</si>
  <si>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</si>
  <si>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</si>
  <si>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</si>
  <si>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</si>
  <si>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</si>
  <si>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</si>
  <si>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</si>
  <si>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</si>
  <si>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</si>
  <si>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</si>
  <si>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</si>
  <si>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</si>
  <si>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</si>
  <si>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</si>
  <si>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</si>
  <si>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</si>
  <si>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</si>
  <si>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</si>
  <si>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</si>
  <si>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</si>
  <si>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</si>
  <si>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</si>
  <si>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</si>
  <si>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</si>
  <si>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</si>
  <si>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</si>
  <si>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</si>
  <si>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</si>
  <si>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</si>
  <si>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</si>
  <si>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</si>
  <si>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</si>
  <si>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</si>
  <si>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</si>
  <si>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2018</t>
  </si>
  <si>
    <t>AL 28 DE FEBRERO DE 2018</t>
  </si>
  <si>
    <t>Al Personal de Servicios Eventuales</t>
  </si>
  <si>
    <t>AL 31 DE MARZO DE 2018</t>
  </si>
  <si>
    <t>AL 30 DE ABRIL DE 2018</t>
  </si>
  <si>
    <t>AL 31 DE MAYO DE 2018</t>
  </si>
  <si>
    <t>AL 30 DE JUNIO DE 2018</t>
  </si>
  <si>
    <t>Servicios de Lavanderías y Planchados</t>
  </si>
  <si>
    <t>AL 31 DE JULIO DE 2018</t>
  </si>
  <si>
    <t>AL 31 DE AGOSTO DE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</si>
</sst>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$-440A]* #,##0.00_);_([$$-440A]* \(#,##0.00\);_([$$-440A]* &quot;-&quot;??_);_(@_)"/>
    <numFmt numFmtId="167" formatCode="&quot;$&quot;#,##0.00;[Red]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43" fontId="0" fillId="0" borderId="0" xfId="46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10" xfId="48" applyFont="1" applyFill="1" applyBorder="1" applyAlignment="1">
      <alignment/>
    </xf>
    <xf numFmtId="43" fontId="2" fillId="0" borderId="0" xfId="46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11" xfId="48" applyFont="1" applyBorder="1" applyAlignment="1">
      <alignment/>
    </xf>
    <xf numFmtId="44" fontId="0" fillId="0" borderId="14" xfId="48" applyFont="1" applyBorder="1" applyAlignment="1">
      <alignment/>
    </xf>
    <xf numFmtId="44" fontId="0" fillId="0" borderId="10" xfId="48" applyFont="1" applyBorder="1" applyAlignment="1">
      <alignment/>
    </xf>
    <xf numFmtId="44" fontId="0" fillId="0" borderId="15" xfId="48" applyFont="1" applyBorder="1" applyAlignment="1">
      <alignment/>
    </xf>
    <xf numFmtId="43" fontId="0" fillId="0" borderId="0" xfId="0" applyNumberFormat="1" applyFont="1" applyFill="1" applyAlignment="1">
      <alignment/>
    </xf>
    <xf numFmtId="44" fontId="0" fillId="0" borderId="16" xfId="48" applyFont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2" fillId="0" borderId="10" xfId="48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44" fontId="2" fillId="0" borderId="16" xfId="48" applyFont="1" applyBorder="1" applyAlignment="1">
      <alignment/>
    </xf>
    <xf numFmtId="44" fontId="2" fillId="0" borderId="0" xfId="48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2" fillId="0" borderId="0" xfId="48" applyFont="1" applyBorder="1" applyAlignment="1">
      <alignment/>
    </xf>
    <xf numFmtId="44" fontId="3" fillId="0" borderId="18" xfId="48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4" fontId="0" fillId="0" borderId="20" xfId="48" applyFont="1" applyBorder="1" applyAlignment="1">
      <alignment/>
    </xf>
    <xf numFmtId="44" fontId="0" fillId="0" borderId="21" xfId="48" applyFont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4" fontId="2" fillId="0" borderId="18" xfId="48" applyFont="1" applyFill="1" applyBorder="1" applyAlignment="1">
      <alignment/>
    </xf>
    <xf numFmtId="44" fontId="2" fillId="0" borderId="22" xfId="48" applyFont="1" applyBorder="1" applyAlignment="1">
      <alignment/>
    </xf>
    <xf numFmtId="0" fontId="3" fillId="0" borderId="23" xfId="0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3" fillId="0" borderId="20" xfId="0" applyFont="1" applyFill="1" applyBorder="1" applyAlignment="1">
      <alignment/>
    </xf>
    <xf numFmtId="44" fontId="2" fillId="0" borderId="20" xfId="48" applyFont="1" applyFill="1" applyBorder="1" applyAlignment="1">
      <alignment/>
    </xf>
    <xf numFmtId="0" fontId="4" fillId="0" borderId="19" xfId="0" applyFont="1" applyFill="1" applyBorder="1" applyAlignment="1">
      <alignment/>
    </xf>
    <xf numFmtId="44" fontId="0" fillId="0" borderId="24" xfId="48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44" fontId="2" fillId="0" borderId="26" xfId="48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4" fontId="0" fillId="0" borderId="28" xfId="48" applyFont="1" applyFill="1" applyBorder="1" applyAlignment="1">
      <alignment/>
    </xf>
    <xf numFmtId="44" fontId="0" fillId="0" borderId="28" xfId="48" applyFont="1" applyBorder="1" applyAlignment="1">
      <alignment/>
    </xf>
    <xf numFmtId="44" fontId="0" fillId="0" borderId="29" xfId="48" applyFont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4" fontId="2" fillId="0" borderId="10" xfId="48" applyNumberFormat="1" applyFont="1" applyFill="1" applyBorder="1" applyAlignment="1">
      <alignment horizontal="center"/>
    </xf>
    <xf numFmtId="44" fontId="0" fillId="0" borderId="0" xfId="48" applyFont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4" fontId="2" fillId="0" borderId="28" xfId="48" applyNumberFormat="1" applyFont="1" applyFill="1" applyBorder="1" applyAlignment="1" applyProtection="1">
      <alignment/>
      <protection/>
    </xf>
    <xf numFmtId="44" fontId="2" fillId="0" borderId="28" xfId="48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44" fontId="2" fillId="0" borderId="32" xfId="48" applyFont="1" applyFill="1" applyBorder="1" applyAlignment="1">
      <alignment/>
    </xf>
    <xf numFmtId="44" fontId="0" fillId="0" borderId="32" xfId="48" applyFont="1" applyFill="1" applyBorder="1" applyAlignment="1">
      <alignment/>
    </xf>
    <xf numFmtId="44" fontId="0" fillId="0" borderId="33" xfId="48" applyFont="1" applyBorder="1" applyAlignment="1">
      <alignment/>
    </xf>
    <xf numFmtId="44" fontId="2" fillId="17" borderId="10" xfId="48" applyFont="1" applyFill="1" applyBorder="1" applyAlignment="1">
      <alignment/>
    </xf>
    <xf numFmtId="44" fontId="2" fillId="17" borderId="26" xfId="48" applyFont="1" applyFill="1" applyBorder="1" applyAlignment="1">
      <alignment/>
    </xf>
    <xf numFmtId="0" fontId="3" fillId="17" borderId="18" xfId="0" applyFont="1" applyFill="1" applyBorder="1" applyAlignment="1">
      <alignment horizontal="center"/>
    </xf>
    <xf numFmtId="44" fontId="3" fillId="17" borderId="17" xfId="48" applyFont="1" applyFill="1" applyBorder="1" applyAlignment="1">
      <alignment horizontal="center"/>
    </xf>
    <xf numFmtId="44" fontId="2" fillId="17" borderId="23" xfId="48" applyFont="1" applyFill="1" applyBorder="1" applyAlignment="1">
      <alignment/>
    </xf>
    <xf numFmtId="44" fontId="2" fillId="17" borderId="28" xfId="48" applyFont="1" applyFill="1" applyBorder="1" applyAlignment="1">
      <alignment/>
    </xf>
    <xf numFmtId="0" fontId="3" fillId="16" borderId="18" xfId="0" applyFont="1" applyFill="1" applyBorder="1" applyAlignment="1">
      <alignment horizontal="center"/>
    </xf>
    <xf numFmtId="44" fontId="2" fillId="16" borderId="10" xfId="48" applyFont="1" applyFill="1" applyBorder="1" applyAlignment="1">
      <alignment/>
    </xf>
    <xf numFmtId="44" fontId="3" fillId="16" borderId="18" xfId="48" applyFont="1" applyFill="1" applyBorder="1" applyAlignment="1">
      <alignment horizontal="center"/>
    </xf>
    <xf numFmtId="44" fontId="2" fillId="16" borderId="26" xfId="48" applyFont="1" applyFill="1" applyBorder="1" applyAlignment="1">
      <alignment/>
    </xf>
    <xf numFmtId="44" fontId="2" fillId="16" borderId="23" xfId="48" applyFont="1" applyFill="1" applyBorder="1" applyAlignment="1">
      <alignment/>
    </xf>
    <xf numFmtId="44" fontId="2" fillId="16" borderId="28" xfId="48" applyFont="1" applyFill="1" applyBorder="1" applyAlignment="1">
      <alignment/>
    </xf>
    <xf numFmtId="44" fontId="2" fillId="8" borderId="23" xfId="48" applyFont="1" applyFill="1" applyBorder="1" applyAlignment="1">
      <alignment/>
    </xf>
    <xf numFmtId="44" fontId="2" fillId="8" borderId="28" xfId="48" applyFont="1" applyFill="1" applyBorder="1" applyAlignment="1">
      <alignment/>
    </xf>
    <xf numFmtId="44" fontId="2" fillId="8" borderId="26" xfId="48" applyFont="1" applyFill="1" applyBorder="1" applyAlignment="1">
      <alignment/>
    </xf>
    <xf numFmtId="44" fontId="2" fillId="8" borderId="10" xfId="48" applyFont="1" applyFill="1" applyBorder="1" applyAlignment="1">
      <alignment/>
    </xf>
    <xf numFmtId="44" fontId="3" fillId="8" borderId="34" xfId="48" applyFont="1" applyFill="1" applyBorder="1" applyAlignment="1">
      <alignment horizontal="center"/>
    </xf>
    <xf numFmtId="44" fontId="2" fillId="8" borderId="15" xfId="48" applyFont="1" applyFill="1" applyBorder="1" applyAlignment="1">
      <alignment/>
    </xf>
    <xf numFmtId="0" fontId="3" fillId="8" borderId="3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6" fontId="2" fillId="33" borderId="14" xfId="46" applyNumberFormat="1" applyFont="1" applyFill="1" applyBorder="1" applyAlignment="1">
      <alignment/>
    </xf>
    <xf numFmtId="44" fontId="3" fillId="33" borderId="22" xfId="48" applyFont="1" applyFill="1" applyBorder="1" applyAlignment="1">
      <alignment horizontal="center"/>
    </xf>
    <xf numFmtId="44" fontId="2" fillId="33" borderId="16" xfId="48" applyFont="1" applyFill="1" applyBorder="1" applyAlignment="1">
      <alignment/>
    </xf>
    <xf numFmtId="44" fontId="2" fillId="33" borderId="35" xfId="48" applyFont="1" applyFill="1" applyBorder="1" applyAlignment="1">
      <alignment/>
    </xf>
    <xf numFmtId="44" fontId="2" fillId="33" borderId="36" xfId="48" applyFont="1" applyFill="1" applyBorder="1" applyAlignment="1">
      <alignment/>
    </xf>
    <xf numFmtId="44" fontId="2" fillId="33" borderId="29" xfId="48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44" fontId="2" fillId="34" borderId="15" xfId="48" applyFont="1" applyFill="1" applyBorder="1" applyAlignment="1">
      <alignment/>
    </xf>
    <xf numFmtId="44" fontId="3" fillId="34" borderId="34" xfId="48" applyFont="1" applyFill="1" applyBorder="1" applyAlignment="1">
      <alignment horizontal="center"/>
    </xf>
    <xf numFmtId="44" fontId="2" fillId="34" borderId="10" xfId="48" applyFont="1" applyFill="1" applyBorder="1" applyAlignment="1">
      <alignment/>
    </xf>
    <xf numFmtId="44" fontId="2" fillId="34" borderId="26" xfId="48" applyFont="1" applyFill="1" applyBorder="1" applyAlignment="1">
      <alignment/>
    </xf>
    <xf numFmtId="44" fontId="2" fillId="34" borderId="23" xfId="48" applyFont="1" applyFill="1" applyBorder="1" applyAlignment="1">
      <alignment/>
    </xf>
    <xf numFmtId="44" fontId="2" fillId="34" borderId="28" xfId="48" applyFont="1" applyFill="1" applyBorder="1" applyAlignment="1">
      <alignment/>
    </xf>
    <xf numFmtId="4" fontId="7" fillId="0" borderId="0" xfId="0" applyNumberFormat="1" applyFont="1" applyAlignment="1">
      <alignment horizontal="left"/>
    </xf>
    <xf numFmtId="4" fontId="3" fillId="0" borderId="18" xfId="0" applyNumberFormat="1" applyFont="1" applyFill="1" applyBorder="1" applyAlignment="1">
      <alignment horizontal="center"/>
    </xf>
    <xf numFmtId="4" fontId="0" fillId="0" borderId="11" xfId="48" applyNumberFormat="1" applyFont="1" applyBorder="1" applyAlignment="1">
      <alignment/>
    </xf>
    <xf numFmtId="4" fontId="0" fillId="0" borderId="10" xfId="48" applyNumberFormat="1" applyFont="1" applyBorder="1" applyAlignment="1">
      <alignment/>
    </xf>
    <xf numFmtId="167" fontId="2" fillId="33" borderId="14" xfId="46" applyNumberFormat="1" applyFont="1" applyFill="1" applyBorder="1" applyAlignment="1">
      <alignment/>
    </xf>
    <xf numFmtId="4" fontId="0" fillId="0" borderId="20" xfId="48" applyNumberFormat="1" applyFont="1" applyBorder="1" applyAlignment="1">
      <alignment/>
    </xf>
    <xf numFmtId="4" fontId="2" fillId="0" borderId="18" xfId="48" applyNumberFormat="1" applyFont="1" applyFill="1" applyBorder="1" applyAlignment="1">
      <alignment/>
    </xf>
    <xf numFmtId="4" fontId="2" fillId="0" borderId="0" xfId="48" applyNumberFormat="1" applyFont="1" applyFill="1" applyBorder="1" applyAlignment="1">
      <alignment/>
    </xf>
    <xf numFmtId="4" fontId="3" fillId="0" borderId="18" xfId="48" applyNumberFormat="1" applyFont="1" applyFill="1" applyBorder="1" applyAlignment="1">
      <alignment horizontal="center"/>
    </xf>
    <xf numFmtId="4" fontId="0" fillId="0" borderId="28" xfId="48" applyNumberFormat="1" applyFont="1" applyBorder="1" applyAlignment="1">
      <alignment/>
    </xf>
    <xf numFmtId="4" fontId="2" fillId="0" borderId="10" xfId="48" applyNumberFormat="1" applyFont="1" applyFill="1" applyBorder="1" applyAlignment="1">
      <alignment/>
    </xf>
    <xf numFmtId="4" fontId="2" fillId="0" borderId="20" xfId="48" applyNumberFormat="1" applyFont="1" applyFill="1" applyBorder="1" applyAlignment="1">
      <alignment/>
    </xf>
    <xf numFmtId="4" fontId="2" fillId="0" borderId="26" xfId="48" applyNumberFormat="1" applyFont="1" applyFill="1" applyBorder="1" applyAlignment="1">
      <alignment/>
    </xf>
    <xf numFmtId="4" fontId="0" fillId="0" borderId="28" xfId="48" applyNumberFormat="1" applyFont="1" applyFill="1" applyBorder="1" applyAlignment="1">
      <alignment/>
    </xf>
    <xf numFmtId="4" fontId="0" fillId="0" borderId="10" xfId="48" applyNumberFormat="1" applyFont="1" applyFill="1" applyBorder="1" applyAlignment="1">
      <alignment/>
    </xf>
    <xf numFmtId="4" fontId="2" fillId="0" borderId="32" xfId="48" applyNumberFormat="1" applyFont="1" applyFill="1" applyBorder="1" applyAlignment="1">
      <alignment/>
    </xf>
    <xf numFmtId="4" fontId="2" fillId="0" borderId="23" xfId="48" applyNumberFormat="1" applyFont="1" applyFill="1" applyBorder="1" applyAlignment="1">
      <alignment/>
    </xf>
    <xf numFmtId="4" fontId="2" fillId="0" borderId="28" xfId="48" applyNumberFormat="1" applyFont="1" applyFill="1" applyBorder="1" applyAlignment="1" applyProtection="1">
      <alignment/>
      <protection/>
    </xf>
    <xf numFmtId="4" fontId="0" fillId="0" borderId="0" xfId="46" applyNumberFormat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0" xfId="46" applyNumberFormat="1" applyFont="1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2" fillId="0" borderId="28" xfId="48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zoomScalePageLayoutView="0" workbookViewId="0" topLeftCell="A46">
      <selection activeCell="F51" sqref="F51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32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4.25">
      <c r="A7" s="35"/>
      <c r="B7" s="133" t="s">
        <v>77</v>
      </c>
      <c r="C7" s="133"/>
      <c r="D7" s="133"/>
      <c r="E7" s="133"/>
      <c r="F7" s="133"/>
      <c r="G7" s="133"/>
      <c r="H7" s="133"/>
      <c r="I7" s="16"/>
    </row>
    <row r="8" spans="1:9" ht="15" thickBot="1">
      <c r="A8" s="133"/>
      <c r="B8" s="133"/>
      <c r="C8" s="133"/>
      <c r="D8" s="133"/>
      <c r="E8" s="133"/>
      <c r="F8" s="133"/>
      <c r="G8" s="133"/>
      <c r="H8" s="133"/>
      <c r="I8" s="16"/>
    </row>
    <row r="9" spans="1:8" s="1" customFormat="1" ht="13.5" thickBot="1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4" t="s">
        <v>69</v>
      </c>
      <c r="H9" s="95" t="s">
        <v>54</v>
      </c>
    </row>
    <row r="10" spans="1:8" ht="12.75">
      <c r="A10" s="6">
        <v>51101</v>
      </c>
      <c r="B10" s="5" t="s">
        <v>3</v>
      </c>
      <c r="C10" s="18">
        <v>4981600</v>
      </c>
      <c r="D10" s="18">
        <v>-17562.01</v>
      </c>
      <c r="E10" s="18">
        <f>+C10+D10</f>
        <v>4964037.99</v>
      </c>
      <c r="F10" s="18">
        <v>397570.91</v>
      </c>
      <c r="G10" s="18">
        <v>0</v>
      </c>
      <c r="H10" s="19">
        <f aca="true" t="shared" si="0" ref="H10:H52">+E10-F10-G10</f>
        <v>4566467.08</v>
      </c>
    </row>
    <row r="11" spans="1:8" ht="12.75">
      <c r="A11" s="7">
        <v>51103</v>
      </c>
      <c r="B11" s="4" t="s">
        <v>4</v>
      </c>
      <c r="C11" s="20">
        <v>181800</v>
      </c>
      <c r="D11" s="18"/>
      <c r="E11" s="18">
        <f aca="true" t="shared" si="1" ref="E11:E23">+C11+D11</f>
        <v>181800</v>
      </c>
      <c r="F11" s="18"/>
      <c r="G11" s="18">
        <v>0</v>
      </c>
      <c r="H11" s="19">
        <f t="shared" si="0"/>
        <v>181800</v>
      </c>
    </row>
    <row r="12" spans="1:8" ht="12.75">
      <c r="A12" s="7">
        <v>51107</v>
      </c>
      <c r="B12" s="4" t="s">
        <v>74</v>
      </c>
      <c r="C12" s="20">
        <v>0</v>
      </c>
      <c r="D12" s="20"/>
      <c r="E12" s="18">
        <f t="shared" si="1"/>
        <v>0</v>
      </c>
      <c r="F12" s="18"/>
      <c r="G12" s="18">
        <v>0</v>
      </c>
      <c r="H12" s="19">
        <f t="shared" si="0"/>
        <v>0</v>
      </c>
    </row>
    <row r="13" spans="1:8" ht="12.75">
      <c r="A13" s="7">
        <v>51201</v>
      </c>
      <c r="B13" s="4" t="s">
        <v>5</v>
      </c>
      <c r="C13" s="20">
        <v>1068700</v>
      </c>
      <c r="D13" s="14">
        <v>-8638.98</v>
      </c>
      <c r="E13" s="18">
        <f t="shared" si="1"/>
        <v>1060061.02</v>
      </c>
      <c r="F13" s="18">
        <v>80418.12</v>
      </c>
      <c r="G13" s="18">
        <v>0</v>
      </c>
      <c r="H13" s="19">
        <f t="shared" si="0"/>
        <v>979642.9</v>
      </c>
    </row>
    <row r="14" spans="1:8" ht="12.75">
      <c r="A14" s="7">
        <v>51203</v>
      </c>
      <c r="B14" s="4" t="s">
        <v>4</v>
      </c>
      <c r="C14" s="20">
        <v>30600</v>
      </c>
      <c r="D14" s="20"/>
      <c r="E14" s="18">
        <f t="shared" si="1"/>
        <v>30600</v>
      </c>
      <c r="F14" s="18"/>
      <c r="G14" s="18">
        <v>0</v>
      </c>
      <c r="H14" s="19">
        <f t="shared" si="0"/>
        <v>30600</v>
      </c>
    </row>
    <row r="15" spans="1:8" ht="12.75">
      <c r="A15" s="7">
        <v>51207</v>
      </c>
      <c r="B15" s="4" t="s">
        <v>74</v>
      </c>
      <c r="C15" s="20">
        <v>0</v>
      </c>
      <c r="D15" s="20"/>
      <c r="E15" s="18">
        <f t="shared" si="1"/>
        <v>0</v>
      </c>
      <c r="F15" s="18"/>
      <c r="G15" s="18">
        <v>0</v>
      </c>
      <c r="H15" s="19">
        <f t="shared" si="0"/>
        <v>0</v>
      </c>
    </row>
    <row r="16" spans="1:8" ht="12.75">
      <c r="A16" s="7">
        <v>51401</v>
      </c>
      <c r="B16" s="4" t="s">
        <v>6</v>
      </c>
      <c r="C16" s="20">
        <v>331890</v>
      </c>
      <c r="D16" s="20">
        <v>-3112.63</v>
      </c>
      <c r="E16" s="18">
        <f t="shared" si="1"/>
        <v>328777.37</v>
      </c>
      <c r="F16" s="18">
        <v>24543.05</v>
      </c>
      <c r="G16" s="18">
        <v>0</v>
      </c>
      <c r="H16" s="19">
        <f t="shared" si="0"/>
        <v>304234.32</v>
      </c>
    </row>
    <row r="17" spans="1:8" ht="12.75">
      <c r="A17" s="7">
        <v>51402</v>
      </c>
      <c r="B17" s="4" t="s">
        <v>7</v>
      </c>
      <c r="C17" s="20">
        <v>57985</v>
      </c>
      <c r="D17" s="20">
        <v>-599.15</v>
      </c>
      <c r="E17" s="18">
        <f t="shared" si="1"/>
        <v>57385.85</v>
      </c>
      <c r="F17" s="18">
        <v>4231.85</v>
      </c>
      <c r="G17" s="18">
        <v>0</v>
      </c>
      <c r="H17" s="19">
        <f t="shared" si="0"/>
        <v>53154</v>
      </c>
    </row>
    <row r="18" spans="1:8" ht="12.75">
      <c r="A18" s="7">
        <v>51501</v>
      </c>
      <c r="B18" s="4" t="s">
        <v>8</v>
      </c>
      <c r="C18" s="20">
        <v>320785</v>
      </c>
      <c r="D18" s="20">
        <v>25091.73</v>
      </c>
      <c r="E18" s="18">
        <f t="shared" si="1"/>
        <v>345876.73</v>
      </c>
      <c r="F18" s="18">
        <v>27127.94</v>
      </c>
      <c r="G18" s="18">
        <v>0</v>
      </c>
      <c r="H18" s="19">
        <f t="shared" si="0"/>
        <v>318748.79</v>
      </c>
    </row>
    <row r="19" spans="1:8" ht="12.75">
      <c r="A19" s="7">
        <v>51502</v>
      </c>
      <c r="B19" s="4" t="s">
        <v>9</v>
      </c>
      <c r="C19" s="20">
        <v>72140</v>
      </c>
      <c r="D19" s="20">
        <v>4821.04</v>
      </c>
      <c r="E19" s="18">
        <f t="shared" si="1"/>
        <v>76961.04</v>
      </c>
      <c r="F19" s="18">
        <v>5982.2</v>
      </c>
      <c r="G19" s="18">
        <v>0</v>
      </c>
      <c r="H19" s="19">
        <f t="shared" si="0"/>
        <v>70978.84</v>
      </c>
    </row>
    <row r="20" spans="1:8" ht="12.75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8" ht="12.75">
      <c r="A21" s="7">
        <v>51701</v>
      </c>
      <c r="B21" s="4" t="s">
        <v>71</v>
      </c>
      <c r="C21" s="20">
        <v>54989</v>
      </c>
      <c r="D21" s="20"/>
      <c r="E21" s="18">
        <f t="shared" si="1"/>
        <v>54989</v>
      </c>
      <c r="F21" s="18"/>
      <c r="G21" s="18">
        <v>0</v>
      </c>
      <c r="H21" s="19">
        <f t="shared" si="0"/>
        <v>54989</v>
      </c>
    </row>
    <row r="22" spans="1:8" ht="12.75">
      <c r="A22" s="7">
        <v>51903</v>
      </c>
      <c r="B22" s="4" t="s">
        <v>67</v>
      </c>
      <c r="C22" s="20">
        <v>71895</v>
      </c>
      <c r="D22" s="20"/>
      <c r="E22" s="18">
        <f t="shared" si="1"/>
        <v>71895</v>
      </c>
      <c r="F22" s="18"/>
      <c r="G22" s="18">
        <v>0</v>
      </c>
      <c r="H22" s="19">
        <f t="shared" si="0"/>
        <v>71895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8" ht="12.75">
      <c r="A24" s="28"/>
      <c r="B24" s="29" t="s">
        <v>11</v>
      </c>
      <c r="C24" s="65">
        <f>SUM(C10:C23)</f>
        <v>7236009</v>
      </c>
      <c r="D24" s="30">
        <f>SUM(D10:D23)</f>
        <v>0</v>
      </c>
      <c r="E24" s="76">
        <f>SUM(E10:E23)</f>
        <v>7236008.999999999</v>
      </c>
      <c r="F24" s="83">
        <f>SUM(F10:F23)</f>
        <v>543759.8299999998</v>
      </c>
      <c r="G24" s="93">
        <f>SUM(G10:G23)</f>
        <v>0</v>
      </c>
      <c r="H24" s="96">
        <f t="shared" si="0"/>
        <v>6692249.169999999</v>
      </c>
    </row>
    <row r="25" spans="1:8" ht="12.75">
      <c r="A25" s="7">
        <v>54101</v>
      </c>
      <c r="B25" s="4" t="s">
        <v>12</v>
      </c>
      <c r="C25" s="20">
        <v>52905</v>
      </c>
      <c r="D25" s="20">
        <v>1161.6</v>
      </c>
      <c r="E25" s="18">
        <f aca="true" t="shared" si="2" ref="E25:E42">+C25+D25</f>
        <v>54066.6</v>
      </c>
      <c r="F25" s="18">
        <v>4380.4</v>
      </c>
      <c r="G25" s="18">
        <v>0</v>
      </c>
      <c r="H25" s="19">
        <f t="shared" si="0"/>
        <v>49686.2</v>
      </c>
    </row>
    <row r="26" spans="1:8" ht="12.75">
      <c r="A26" s="7">
        <v>54103</v>
      </c>
      <c r="B26" s="4" t="s">
        <v>13</v>
      </c>
      <c r="C26" s="20">
        <v>1000</v>
      </c>
      <c r="D26" s="20"/>
      <c r="E26" s="18">
        <f t="shared" si="2"/>
        <v>1000</v>
      </c>
      <c r="F26" s="18"/>
      <c r="G26" s="18">
        <v>0</v>
      </c>
      <c r="H26" s="19">
        <f t="shared" si="0"/>
        <v>1000</v>
      </c>
    </row>
    <row r="27" spans="1:8" ht="12.75">
      <c r="A27" s="7">
        <v>54104</v>
      </c>
      <c r="B27" s="4" t="s">
        <v>14</v>
      </c>
      <c r="C27" s="20">
        <v>53150</v>
      </c>
      <c r="D27" s="20"/>
      <c r="E27" s="18">
        <f t="shared" si="2"/>
        <v>53150</v>
      </c>
      <c r="F27" s="18"/>
      <c r="G27" s="18">
        <v>0</v>
      </c>
      <c r="H27" s="19">
        <f t="shared" si="0"/>
        <v>53150</v>
      </c>
    </row>
    <row r="28" spans="1:11" ht="12.75">
      <c r="A28" s="7">
        <v>54105</v>
      </c>
      <c r="B28" s="4" t="s">
        <v>15</v>
      </c>
      <c r="C28" s="20">
        <v>17135</v>
      </c>
      <c r="D28" s="20"/>
      <c r="E28" s="18">
        <f t="shared" si="2"/>
        <v>17135</v>
      </c>
      <c r="F28" s="18"/>
      <c r="G28" s="18">
        <v>0</v>
      </c>
      <c r="H28" s="19">
        <f t="shared" si="0"/>
        <v>17135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/>
      <c r="E29" s="18">
        <f t="shared" si="2"/>
        <v>150</v>
      </c>
      <c r="F29" s="18"/>
      <c r="G29" s="18">
        <v>0</v>
      </c>
      <c r="H29" s="19">
        <f t="shared" si="0"/>
        <v>150</v>
      </c>
    </row>
    <row r="30" spans="1:8" ht="12.75">
      <c r="A30" s="7">
        <v>54107</v>
      </c>
      <c r="B30" s="4" t="s">
        <v>17</v>
      </c>
      <c r="C30" s="20">
        <v>10800</v>
      </c>
      <c r="D30" s="20"/>
      <c r="E30" s="18">
        <f t="shared" si="2"/>
        <v>10800</v>
      </c>
      <c r="F30" s="18"/>
      <c r="G30" s="18">
        <v>0</v>
      </c>
      <c r="H30" s="19">
        <f t="shared" si="0"/>
        <v>10800</v>
      </c>
    </row>
    <row r="31" spans="1:8" ht="12.75">
      <c r="A31" s="7">
        <v>54108</v>
      </c>
      <c r="B31" s="4" t="s">
        <v>18</v>
      </c>
      <c r="C31" s="20">
        <v>15000</v>
      </c>
      <c r="D31" s="20"/>
      <c r="E31" s="18">
        <f t="shared" si="2"/>
        <v>15000</v>
      </c>
      <c r="F31" s="18"/>
      <c r="G31" s="18">
        <v>0</v>
      </c>
      <c r="H31" s="19">
        <f t="shared" si="0"/>
        <v>15000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2"/>
        <v>4000</v>
      </c>
      <c r="F32" s="18"/>
      <c r="G32" s="18">
        <v>0</v>
      </c>
      <c r="H32" s="19">
        <f t="shared" si="0"/>
        <v>4000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2"/>
        <v>20025</v>
      </c>
      <c r="F33" s="18"/>
      <c r="G33" s="18">
        <v>0</v>
      </c>
      <c r="H33" s="19">
        <f t="shared" si="0"/>
        <v>20025</v>
      </c>
    </row>
    <row r="34" spans="1:12" ht="12.75">
      <c r="A34" s="7">
        <v>54111</v>
      </c>
      <c r="B34" s="4" t="s">
        <v>21</v>
      </c>
      <c r="C34" s="20">
        <v>400</v>
      </c>
      <c r="D34" s="20"/>
      <c r="E34" s="18">
        <f t="shared" si="2"/>
        <v>400</v>
      </c>
      <c r="F34" s="18"/>
      <c r="G34" s="18">
        <v>0</v>
      </c>
      <c r="H34" s="19">
        <f t="shared" si="0"/>
        <v>400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/>
      <c r="E35" s="18">
        <f t="shared" si="2"/>
        <v>1400</v>
      </c>
      <c r="F35" s="18"/>
      <c r="G35" s="18">
        <v>0</v>
      </c>
      <c r="H35" s="19">
        <f t="shared" si="0"/>
        <v>1400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/>
      <c r="E36" s="18">
        <f t="shared" si="2"/>
        <v>900</v>
      </c>
      <c r="F36" s="18"/>
      <c r="G36" s="18">
        <v>0</v>
      </c>
      <c r="H36" s="19">
        <f t="shared" si="0"/>
        <v>900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/>
      <c r="E37" s="18">
        <f t="shared" si="2"/>
        <v>5425</v>
      </c>
      <c r="F37" s="18"/>
      <c r="G37" s="18">
        <v>0</v>
      </c>
      <c r="H37" s="19">
        <f t="shared" si="0"/>
        <v>5425</v>
      </c>
    </row>
    <row r="38" spans="1:8" ht="12.75">
      <c r="A38" s="7">
        <v>54115</v>
      </c>
      <c r="B38" s="4" t="s">
        <v>25</v>
      </c>
      <c r="C38" s="20">
        <v>12000</v>
      </c>
      <c r="D38" s="20"/>
      <c r="E38" s="18">
        <f t="shared" si="2"/>
        <v>12000</v>
      </c>
      <c r="F38" s="18"/>
      <c r="G38" s="18">
        <v>0</v>
      </c>
      <c r="H38" s="19">
        <f t="shared" si="0"/>
        <v>12000</v>
      </c>
    </row>
    <row r="39" spans="1:8" ht="12.75">
      <c r="A39" s="7">
        <v>54116</v>
      </c>
      <c r="B39" s="4" t="s">
        <v>26</v>
      </c>
      <c r="C39" s="20">
        <v>600</v>
      </c>
      <c r="D39" s="20"/>
      <c r="E39" s="18">
        <f t="shared" si="2"/>
        <v>600</v>
      </c>
      <c r="F39" s="18">
        <v>459.3</v>
      </c>
      <c r="G39" s="18">
        <v>0</v>
      </c>
      <c r="H39" s="19">
        <f t="shared" si="0"/>
        <v>140.7</v>
      </c>
    </row>
    <row r="40" spans="1:8" ht="12.75">
      <c r="A40" s="7">
        <v>54118</v>
      </c>
      <c r="B40" s="4" t="s">
        <v>27</v>
      </c>
      <c r="C40" s="20">
        <v>1750</v>
      </c>
      <c r="D40" s="20"/>
      <c r="E40" s="18">
        <f t="shared" si="2"/>
        <v>1750</v>
      </c>
      <c r="F40" s="18"/>
      <c r="G40" s="18">
        <v>0</v>
      </c>
      <c r="H40" s="19">
        <f t="shared" si="0"/>
        <v>1750</v>
      </c>
    </row>
    <row r="41" spans="1:8" ht="12.75">
      <c r="A41" s="7">
        <v>54119</v>
      </c>
      <c r="B41" s="4" t="s">
        <v>28</v>
      </c>
      <c r="C41" s="20">
        <v>2000</v>
      </c>
      <c r="D41" s="20"/>
      <c r="E41" s="18">
        <f t="shared" si="2"/>
        <v>2000</v>
      </c>
      <c r="F41" s="18"/>
      <c r="G41" s="18">
        <v>0</v>
      </c>
      <c r="H41" s="19">
        <f t="shared" si="0"/>
        <v>2000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-1161.6</v>
      </c>
      <c r="E42" s="18">
        <f t="shared" si="2"/>
        <v>478233.4</v>
      </c>
      <c r="F42" s="18"/>
      <c r="G42" s="18">
        <v>0</v>
      </c>
      <c r="H42" s="43">
        <f t="shared" si="0"/>
        <v>478233.4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0</v>
      </c>
      <c r="E43" s="46">
        <f>SUM(E25:E42)</f>
        <v>678035</v>
      </c>
      <c r="F43" s="46">
        <f>SUM(F25:F42)</f>
        <v>4839.7</v>
      </c>
      <c r="G43" s="46">
        <f>SUM(G25:G42)</f>
        <v>0</v>
      </c>
      <c r="H43" s="47">
        <f t="shared" si="0"/>
        <v>673195.3</v>
      </c>
    </row>
    <row r="44" spans="1:8" ht="12.75">
      <c r="A44" s="36"/>
      <c r="B44" s="37"/>
      <c r="C44" s="34"/>
      <c r="D44" s="34"/>
      <c r="E44" s="34"/>
      <c r="F44" s="34"/>
      <c r="G44" s="34"/>
      <c r="H44" s="38"/>
    </row>
    <row r="45" spans="1:8" ht="12.75">
      <c r="A45" s="36"/>
      <c r="B45" s="37"/>
      <c r="C45" s="34"/>
      <c r="D45" s="34"/>
      <c r="E45" s="34"/>
      <c r="F45" s="34"/>
      <c r="G45" s="34"/>
      <c r="H45" s="38"/>
    </row>
    <row r="46" spans="1:8" ht="13.5" thickBot="1">
      <c r="A46" s="36"/>
      <c r="B46" s="37"/>
      <c r="C46" s="34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2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-1933.8</v>
      </c>
      <c r="E48" s="18">
        <f>+C48+D48</f>
        <v>189321.2</v>
      </c>
      <c r="F48" s="18">
        <v>8546.03</v>
      </c>
      <c r="G48" s="18">
        <v>0</v>
      </c>
      <c r="H48" s="61">
        <f t="shared" si="0"/>
        <v>180775.17</v>
      </c>
    </row>
    <row r="49" spans="1:8" ht="12.75">
      <c r="A49" s="7">
        <v>54202</v>
      </c>
      <c r="B49" s="4" t="s">
        <v>31</v>
      </c>
      <c r="C49" s="20">
        <v>43800</v>
      </c>
      <c r="D49" s="20"/>
      <c r="E49" s="18">
        <f>+C49+D49</f>
        <v>43800</v>
      </c>
      <c r="F49" s="18">
        <v>1569.03</v>
      </c>
      <c r="G49" s="18">
        <v>0</v>
      </c>
      <c r="H49" s="19">
        <f t="shared" si="0"/>
        <v>42230.97</v>
      </c>
    </row>
    <row r="50" spans="1:8" ht="12.75">
      <c r="A50" s="40">
        <v>54203</v>
      </c>
      <c r="B50" s="41" t="s">
        <v>32</v>
      </c>
      <c r="C50" s="42">
        <v>188800</v>
      </c>
      <c r="D50" s="42">
        <v>-66.2</v>
      </c>
      <c r="E50" s="18">
        <f>+C50+D50</f>
        <v>188733.8</v>
      </c>
      <c r="F50" s="18">
        <v>14185.56</v>
      </c>
      <c r="G50" s="18">
        <v>0</v>
      </c>
      <c r="H50" s="43">
        <f t="shared" si="0"/>
        <v>174548.24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0</v>
      </c>
      <c r="H51" s="23">
        <f t="shared" si="0"/>
        <v>1200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-2000</v>
      </c>
      <c r="E52" s="30">
        <f>SUM(E48:E51)</f>
        <v>423055</v>
      </c>
      <c r="F52" s="30">
        <f>SUM(F48:F51)</f>
        <v>24300.620000000003</v>
      </c>
      <c r="G52" s="30">
        <f>SUM(G48:G51)</f>
        <v>0</v>
      </c>
      <c r="H52" s="33">
        <f t="shared" si="0"/>
        <v>398754.38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3" ref="E53:E62">+C53+D53</f>
        <v>35000</v>
      </c>
      <c r="F53" s="18"/>
      <c r="G53" s="18">
        <v>0</v>
      </c>
      <c r="H53" s="23">
        <f>+E53-F53-G53</f>
        <v>35000</v>
      </c>
    </row>
    <row r="54" spans="1:8" ht="12.75">
      <c r="A54" s="6">
        <v>54302</v>
      </c>
      <c r="B54" s="5" t="s">
        <v>35</v>
      </c>
      <c r="C54" s="18">
        <v>63000</v>
      </c>
      <c r="D54" s="18"/>
      <c r="E54" s="18">
        <f t="shared" si="3"/>
        <v>63000</v>
      </c>
      <c r="F54" s="18"/>
      <c r="G54" s="18">
        <v>0</v>
      </c>
      <c r="H54" s="19">
        <f>+E54-F54-G54</f>
        <v>63000</v>
      </c>
    </row>
    <row r="55" spans="1:8" ht="12.75">
      <c r="A55" s="7">
        <v>54304</v>
      </c>
      <c r="B55" s="4" t="s">
        <v>36</v>
      </c>
      <c r="C55" s="20">
        <v>2000</v>
      </c>
      <c r="D55" s="20"/>
      <c r="E55" s="18">
        <f t="shared" si="3"/>
        <v>2000</v>
      </c>
      <c r="F55" s="18"/>
      <c r="G55" s="18">
        <v>0</v>
      </c>
      <c r="H55" s="23">
        <f>+E55-F55-G55</f>
        <v>2000</v>
      </c>
    </row>
    <row r="56" spans="1:8" ht="12.75">
      <c r="A56" s="7">
        <v>54305</v>
      </c>
      <c r="B56" s="4" t="s">
        <v>37</v>
      </c>
      <c r="C56" s="20">
        <v>74200</v>
      </c>
      <c r="D56" s="20"/>
      <c r="E56" s="18">
        <f t="shared" si="3"/>
        <v>74200</v>
      </c>
      <c r="F56" s="18">
        <v>211.88</v>
      </c>
      <c r="G56" s="18">
        <v>0</v>
      </c>
      <c r="H56" s="23">
        <f>+E56-F56-G56</f>
        <v>73988.12</v>
      </c>
    </row>
    <row r="57" spans="1:8" ht="12.75">
      <c r="A57" s="7">
        <v>54307</v>
      </c>
      <c r="B57" s="4" t="s">
        <v>38</v>
      </c>
      <c r="C57" s="20">
        <v>13000</v>
      </c>
      <c r="D57" s="20"/>
      <c r="E57" s="18">
        <f t="shared" si="3"/>
        <v>13000</v>
      </c>
      <c r="F57" s="18"/>
      <c r="G57" s="18">
        <v>0</v>
      </c>
      <c r="H57" s="23">
        <f>+E57-F57-G57</f>
        <v>13000</v>
      </c>
    </row>
    <row r="58" spans="1:8" ht="12.75">
      <c r="A58" s="7">
        <v>54313</v>
      </c>
      <c r="B58" s="4" t="s">
        <v>39</v>
      </c>
      <c r="C58" s="20">
        <v>33900</v>
      </c>
      <c r="D58" s="20"/>
      <c r="E58" s="18">
        <f t="shared" si="3"/>
        <v>33900</v>
      </c>
      <c r="F58" s="18"/>
      <c r="G58" s="18">
        <v>0</v>
      </c>
      <c r="H58" s="23">
        <f aca="true" t="shared" si="4" ref="H58:H78">+E58-F58-G58</f>
        <v>33900</v>
      </c>
    </row>
    <row r="59" spans="1:8" ht="12.75">
      <c r="A59" s="7">
        <v>54314</v>
      </c>
      <c r="B59" s="4" t="s">
        <v>52</v>
      </c>
      <c r="C59" s="20">
        <v>47000</v>
      </c>
      <c r="D59" s="20">
        <v>2000</v>
      </c>
      <c r="E59" s="18">
        <f t="shared" si="3"/>
        <v>49000</v>
      </c>
      <c r="F59" s="18"/>
      <c r="G59" s="18">
        <v>0</v>
      </c>
      <c r="H59" s="23">
        <f t="shared" si="4"/>
        <v>49000</v>
      </c>
    </row>
    <row r="60" spans="1:8" ht="12.75">
      <c r="A60" s="7">
        <v>54316</v>
      </c>
      <c r="B60" s="4" t="s">
        <v>40</v>
      </c>
      <c r="C60" s="20">
        <v>24000</v>
      </c>
      <c r="D60" s="20"/>
      <c r="E60" s="18">
        <f t="shared" si="3"/>
        <v>24000</v>
      </c>
      <c r="F60" s="18">
        <v>2281.96</v>
      </c>
      <c r="G60" s="18">
        <v>0</v>
      </c>
      <c r="H60" s="23">
        <f t="shared" si="4"/>
        <v>21718.04</v>
      </c>
    </row>
    <row r="61" spans="1:8" ht="12.75">
      <c r="A61" s="7">
        <v>54317</v>
      </c>
      <c r="B61" s="4" t="s">
        <v>41</v>
      </c>
      <c r="C61" s="20">
        <v>584880</v>
      </c>
      <c r="D61" s="20"/>
      <c r="E61" s="18">
        <f t="shared" si="3"/>
        <v>584880</v>
      </c>
      <c r="F61" s="18">
        <v>242452.92</v>
      </c>
      <c r="G61" s="18">
        <v>0</v>
      </c>
      <c r="H61" s="23">
        <f t="shared" si="4"/>
        <v>342427.07999999996</v>
      </c>
    </row>
    <row r="62" spans="1:8" ht="12.75">
      <c r="A62" s="7">
        <v>54399</v>
      </c>
      <c r="B62" s="4" t="s">
        <v>42</v>
      </c>
      <c r="C62" s="20">
        <v>49280</v>
      </c>
      <c r="D62" s="20"/>
      <c r="E62" s="18">
        <f t="shared" si="3"/>
        <v>49280</v>
      </c>
      <c r="F62" s="18">
        <v>372</v>
      </c>
      <c r="G62" s="18">
        <v>0</v>
      </c>
      <c r="H62" s="23">
        <f t="shared" si="4"/>
        <v>48908</v>
      </c>
    </row>
    <row r="63" spans="1:8" ht="12.75">
      <c r="A63" s="8"/>
      <c r="B63" s="29" t="s">
        <v>56</v>
      </c>
      <c r="C63" s="30">
        <f>SUM(C53:C62)</f>
        <v>926260</v>
      </c>
      <c r="D63" s="30">
        <f>SUM(D53:D62)</f>
        <v>2000</v>
      </c>
      <c r="E63" s="30">
        <f>SUM(E53:E62)</f>
        <v>928260</v>
      </c>
      <c r="F63" s="30">
        <f>SUM(F53:F62)</f>
        <v>245318.76</v>
      </c>
      <c r="G63" s="30">
        <f>SUM(G53:G62)</f>
        <v>0</v>
      </c>
      <c r="H63" s="33">
        <f t="shared" si="4"/>
        <v>682941.24</v>
      </c>
    </row>
    <row r="64" spans="1:8" ht="12.75">
      <c r="A64" s="7">
        <v>54402</v>
      </c>
      <c r="B64" s="4" t="s">
        <v>43</v>
      </c>
      <c r="C64" s="20">
        <v>8000</v>
      </c>
      <c r="D64" s="20"/>
      <c r="E64" s="18">
        <f>+C64+D64</f>
        <v>8000</v>
      </c>
      <c r="F64" s="18"/>
      <c r="G64" s="20">
        <v>0</v>
      </c>
      <c r="H64" s="23">
        <f t="shared" si="4"/>
        <v>8000</v>
      </c>
    </row>
    <row r="65" spans="1:8" ht="12.75">
      <c r="A65" s="7">
        <v>54403</v>
      </c>
      <c r="B65" s="4" t="s">
        <v>44</v>
      </c>
      <c r="C65" s="20">
        <v>11460</v>
      </c>
      <c r="D65" s="20"/>
      <c r="E65" s="18">
        <f>+C65+D65</f>
        <v>11460</v>
      </c>
      <c r="F65" s="18">
        <v>151</v>
      </c>
      <c r="G65" s="18">
        <v>0</v>
      </c>
      <c r="H65" s="23">
        <f t="shared" si="4"/>
        <v>11309</v>
      </c>
    </row>
    <row r="66" spans="1:8" ht="12.75">
      <c r="A66" s="7">
        <v>54404</v>
      </c>
      <c r="B66" s="4" t="s">
        <v>45</v>
      </c>
      <c r="C66" s="20">
        <v>20000</v>
      </c>
      <c r="D66" s="20"/>
      <c r="E66" s="18">
        <f>+C66+D66</f>
        <v>20000</v>
      </c>
      <c r="F66" s="18">
        <v>545</v>
      </c>
      <c r="G66" s="18">
        <v>0</v>
      </c>
      <c r="H66" s="23">
        <f t="shared" si="4"/>
        <v>19455</v>
      </c>
    </row>
    <row r="67" spans="1:8" ht="12.75">
      <c r="A67" s="8"/>
      <c r="B67" s="29" t="s">
        <v>56</v>
      </c>
      <c r="C67" s="30">
        <f>SUM(C64:C66)</f>
        <v>39460</v>
      </c>
      <c r="D67" s="30">
        <f>SUM(D64:D66)</f>
        <v>0</v>
      </c>
      <c r="E67" s="30">
        <f>SUM(E64:E66)</f>
        <v>39460</v>
      </c>
      <c r="F67" s="30">
        <f>SUM(F64:F66)</f>
        <v>696</v>
      </c>
      <c r="G67" s="30">
        <f>SUM(G64:G66)</f>
        <v>0</v>
      </c>
      <c r="H67" s="33">
        <f t="shared" si="4"/>
        <v>38764</v>
      </c>
    </row>
    <row r="68" spans="1:8" ht="12.75">
      <c r="A68" s="7">
        <v>54505</v>
      </c>
      <c r="B68" s="4" t="s">
        <v>46</v>
      </c>
      <c r="C68" s="20">
        <v>4000</v>
      </c>
      <c r="D68" s="20"/>
      <c r="E68" s="18">
        <f>+C68+D68</f>
        <v>4000</v>
      </c>
      <c r="F68" s="18">
        <v>0</v>
      </c>
      <c r="G68" s="18">
        <v>0</v>
      </c>
      <c r="H68" s="23">
        <f t="shared" si="4"/>
        <v>4000</v>
      </c>
    </row>
    <row r="69" spans="1:8" ht="12.75">
      <c r="A69" s="7">
        <v>54599</v>
      </c>
      <c r="B69" s="4" t="s">
        <v>66</v>
      </c>
      <c r="C69" s="20">
        <v>34100</v>
      </c>
      <c r="D69" s="20"/>
      <c r="E69" s="18">
        <f>+C69+D69</f>
        <v>34100</v>
      </c>
      <c r="F69" s="18">
        <v>0</v>
      </c>
      <c r="G69" s="18">
        <v>0</v>
      </c>
      <c r="H69" s="23">
        <f t="shared" si="4"/>
        <v>34100</v>
      </c>
    </row>
    <row r="70" spans="1:8" ht="12.75">
      <c r="A70" s="8"/>
      <c r="B70" s="29" t="s">
        <v>56</v>
      </c>
      <c r="C70" s="30">
        <f>SUM(C68:C69)</f>
        <v>38100</v>
      </c>
      <c r="D70" s="30">
        <f>SUM(D68:D69)</f>
        <v>0</v>
      </c>
      <c r="E70" s="30">
        <f>SUM(E68:E69)</f>
        <v>38100</v>
      </c>
      <c r="F70" s="30">
        <f>SUM(F68:F69)</f>
        <v>0</v>
      </c>
      <c r="G70" s="30">
        <f>SUM(G68:G69)</f>
        <v>0</v>
      </c>
      <c r="H70" s="23">
        <f t="shared" si="4"/>
        <v>38100</v>
      </c>
    </row>
    <row r="71" spans="1:8" ht="12.75">
      <c r="A71" s="31"/>
      <c r="B71" s="29" t="s">
        <v>11</v>
      </c>
      <c r="C71" s="30">
        <f>+C70+C67+C63+C52+C43</f>
        <v>2106910</v>
      </c>
      <c r="D71" s="30">
        <f>+D70+D67+D63+D52+D43</f>
        <v>0</v>
      </c>
      <c r="E71" s="76">
        <f>+E70+E67+E63+E52+E43</f>
        <v>2106910</v>
      </c>
      <c r="F71" s="83">
        <f>+F70+F67+F63+F52+F43</f>
        <v>275155.08</v>
      </c>
      <c r="G71" s="91">
        <f>+G70+G67+G63+G52+G43</f>
        <v>0</v>
      </c>
      <c r="H71" s="98">
        <f t="shared" si="4"/>
        <v>1831754.92</v>
      </c>
    </row>
    <row r="72" spans="1:8" ht="12.75">
      <c r="A72" s="7">
        <v>55599</v>
      </c>
      <c r="B72" s="4" t="s">
        <v>47</v>
      </c>
      <c r="C72" s="20">
        <v>3400</v>
      </c>
      <c r="D72" s="20"/>
      <c r="E72" s="18">
        <f>+C72+D72</f>
        <v>3400</v>
      </c>
      <c r="F72" s="18"/>
      <c r="G72" s="18">
        <v>0</v>
      </c>
      <c r="H72" s="23">
        <f t="shared" si="4"/>
        <v>3400</v>
      </c>
    </row>
    <row r="73" spans="1:8" ht="12.75">
      <c r="A73" s="8"/>
      <c r="B73" s="29" t="s">
        <v>56</v>
      </c>
      <c r="C73" s="30">
        <f>SUM(C72)</f>
        <v>3400</v>
      </c>
      <c r="D73" s="30">
        <f>SUM(D72)</f>
        <v>0</v>
      </c>
      <c r="E73" s="30">
        <f>SUM(E72)</f>
        <v>3400</v>
      </c>
      <c r="F73" s="30">
        <f>SUM(F72)</f>
        <v>0</v>
      </c>
      <c r="G73" s="30">
        <f>SUM(G72)</f>
        <v>0</v>
      </c>
      <c r="H73" s="23">
        <f t="shared" si="4"/>
        <v>3400</v>
      </c>
    </row>
    <row r="74" spans="1:8" ht="12.75">
      <c r="A74" s="7">
        <v>55601</v>
      </c>
      <c r="B74" s="4" t="s">
        <v>48</v>
      </c>
      <c r="C74" s="20">
        <v>47000</v>
      </c>
      <c r="D74" s="20"/>
      <c r="E74" s="18">
        <f>+C74+D74</f>
        <v>47000</v>
      </c>
      <c r="F74" s="18">
        <v>10362.94</v>
      </c>
      <c r="G74" s="18">
        <v>0</v>
      </c>
      <c r="H74" s="23">
        <f t="shared" si="4"/>
        <v>36637.06</v>
      </c>
    </row>
    <row r="75" spans="1:8" ht="12.75">
      <c r="A75" s="7">
        <v>55602</v>
      </c>
      <c r="B75" s="4" t="s">
        <v>49</v>
      </c>
      <c r="C75" s="20">
        <v>36000</v>
      </c>
      <c r="D75" s="20">
        <v>0</v>
      </c>
      <c r="E75" s="18">
        <f>+C75+D75</f>
        <v>36000</v>
      </c>
      <c r="F75" s="18">
        <v>10680.48</v>
      </c>
      <c r="G75" s="18">
        <v>0</v>
      </c>
      <c r="H75" s="23">
        <f t="shared" si="4"/>
        <v>25319.52</v>
      </c>
    </row>
    <row r="76" spans="1:8" ht="12.75">
      <c r="A76" s="7">
        <v>55603</v>
      </c>
      <c r="B76" s="4" t="s">
        <v>72</v>
      </c>
      <c r="C76" s="20">
        <v>25</v>
      </c>
      <c r="D76" s="20">
        <v>0</v>
      </c>
      <c r="E76" s="18">
        <f>+C76+D76</f>
        <v>25</v>
      </c>
      <c r="F76" s="18">
        <v>0</v>
      </c>
      <c r="G76" s="20">
        <v>0</v>
      </c>
      <c r="H76" s="23">
        <f t="shared" si="4"/>
        <v>25</v>
      </c>
    </row>
    <row r="77" spans="1:9" ht="12.75">
      <c r="A77" s="8"/>
      <c r="B77" s="29" t="s">
        <v>56</v>
      </c>
      <c r="C77" s="30">
        <f>SUM(C74:C76)</f>
        <v>83025</v>
      </c>
      <c r="D77" s="30">
        <f>SUM(D74:D75)</f>
        <v>0</v>
      </c>
      <c r="E77" s="30">
        <f>SUM(E74:E76)</f>
        <v>83025</v>
      </c>
      <c r="F77" s="30">
        <f>SUM(F74:F76)</f>
        <v>21043.42</v>
      </c>
      <c r="G77" s="30">
        <f>SUM(G74:G76)</f>
        <v>0</v>
      </c>
      <c r="H77" s="23">
        <f t="shared" si="4"/>
        <v>61981.58</v>
      </c>
      <c r="I77" s="2"/>
    </row>
    <row r="78" spans="1:9" ht="12.75">
      <c r="A78" s="31"/>
      <c r="B78" s="29" t="s">
        <v>11</v>
      </c>
      <c r="C78" s="30">
        <f>+C77+C73</f>
        <v>86425</v>
      </c>
      <c r="D78" s="30">
        <f>+D73+D77</f>
        <v>0</v>
      </c>
      <c r="E78" s="76">
        <f>+E77+E73</f>
        <v>86425</v>
      </c>
      <c r="F78" s="83">
        <f>+F77+F73</f>
        <v>21043.42</v>
      </c>
      <c r="G78" s="91">
        <f>+G73+G77</f>
        <v>0</v>
      </c>
      <c r="H78" s="98">
        <f t="shared" si="4"/>
        <v>65381.58</v>
      </c>
      <c r="I78" s="2"/>
    </row>
    <row r="79" spans="1:9" s="10" customFormat="1" ht="12.75">
      <c r="A79" s="7">
        <v>56303</v>
      </c>
      <c r="B79" s="4" t="s">
        <v>68</v>
      </c>
      <c r="C79" s="20">
        <v>4000</v>
      </c>
      <c r="D79" s="20"/>
      <c r="E79" s="18">
        <f>+C79+D79</f>
        <v>4000</v>
      </c>
      <c r="F79" s="18"/>
      <c r="G79" s="20">
        <v>0</v>
      </c>
      <c r="H79" s="23">
        <f aca="true" t="shared" si="5" ref="H79:H96">+E79-F79-G79</f>
        <v>4000</v>
      </c>
      <c r="I79" s="11"/>
    </row>
    <row r="80" spans="1:9" s="10" customFormat="1" ht="12.75">
      <c r="A80" s="7">
        <v>56304</v>
      </c>
      <c r="B80" s="4" t="s">
        <v>76</v>
      </c>
      <c r="C80" s="20">
        <v>0</v>
      </c>
      <c r="D80" s="20">
        <v>0</v>
      </c>
      <c r="E80" s="18">
        <f>+C80+D80</f>
        <v>0</v>
      </c>
      <c r="F80" s="18">
        <v>0</v>
      </c>
      <c r="G80" s="20">
        <v>0</v>
      </c>
      <c r="H80" s="23">
        <f t="shared" si="5"/>
        <v>0</v>
      </c>
      <c r="I80" s="11"/>
    </row>
    <row r="81" spans="1:9" s="10" customFormat="1" ht="12.75">
      <c r="A81" s="8"/>
      <c r="B81" s="29" t="s">
        <v>56</v>
      </c>
      <c r="C81" s="30">
        <f>C80+C79</f>
        <v>4000</v>
      </c>
      <c r="D81" s="30">
        <f>SUM(D79:D80)</f>
        <v>0</v>
      </c>
      <c r="E81" s="30">
        <f>SUM(E79:E80)</f>
        <v>4000</v>
      </c>
      <c r="F81" s="30">
        <f>SUM(F79:F80)</f>
        <v>0</v>
      </c>
      <c r="G81" s="30">
        <f>SUM(G79)</f>
        <v>0</v>
      </c>
      <c r="H81" s="33">
        <f t="shared" si="5"/>
        <v>4000</v>
      </c>
      <c r="I81" s="11"/>
    </row>
    <row r="82" spans="1:9" s="10" customFormat="1" ht="12.75">
      <c r="A82" s="7">
        <v>56404</v>
      </c>
      <c r="B82" s="4" t="s">
        <v>73</v>
      </c>
      <c r="C82" s="20">
        <v>5500</v>
      </c>
      <c r="D82" s="20"/>
      <c r="E82" s="18">
        <f>+C82+D82</f>
        <v>5500</v>
      </c>
      <c r="F82" s="18">
        <v>0</v>
      </c>
      <c r="G82" s="20">
        <v>0</v>
      </c>
      <c r="H82" s="23">
        <f t="shared" si="5"/>
        <v>5500</v>
      </c>
      <c r="I82" s="11"/>
    </row>
    <row r="83" spans="1:9" s="10" customFormat="1" ht="13.5" thickBot="1">
      <c r="A83" s="52"/>
      <c r="B83" s="50" t="s">
        <v>56</v>
      </c>
      <c r="C83" s="51">
        <f>SUM(C82)</f>
        <v>5500</v>
      </c>
      <c r="D83" s="51">
        <f>SUM(D82)</f>
        <v>0</v>
      </c>
      <c r="E83" s="51">
        <f>SUM(E82)</f>
        <v>5500</v>
      </c>
      <c r="F83" s="51">
        <f>SUM(F82)</f>
        <v>0</v>
      </c>
      <c r="G83" s="51">
        <f>SUM(G82)</f>
        <v>0</v>
      </c>
      <c r="H83" s="53">
        <f t="shared" si="5"/>
        <v>5500</v>
      </c>
      <c r="I83" s="11"/>
    </row>
    <row r="84" spans="1:9" s="10" customFormat="1" ht="13.5" thickBot="1">
      <c r="A84" s="54"/>
      <c r="B84" s="55" t="s">
        <v>11</v>
      </c>
      <c r="C84" s="56">
        <f aca="true" t="shared" si="6" ref="C84:H84">+C81+C83</f>
        <v>9500</v>
      </c>
      <c r="D84" s="56">
        <f t="shared" si="6"/>
        <v>0</v>
      </c>
      <c r="E84" s="77">
        <f t="shared" si="6"/>
        <v>9500</v>
      </c>
      <c r="F84" s="85">
        <f t="shared" si="6"/>
        <v>0</v>
      </c>
      <c r="G84" s="90">
        <f t="shared" si="6"/>
        <v>0</v>
      </c>
      <c r="H84" s="99">
        <f t="shared" si="6"/>
        <v>9500</v>
      </c>
      <c r="I84" s="11"/>
    </row>
    <row r="85" spans="1:9" s="10" customFormat="1" ht="12.75">
      <c r="A85" s="37"/>
      <c r="B85" s="37"/>
      <c r="C85" s="34"/>
      <c r="D85" s="34"/>
      <c r="E85" s="34"/>
      <c r="F85" s="34"/>
      <c r="G85" s="34"/>
      <c r="H85" s="34"/>
      <c r="I85" s="11"/>
    </row>
    <row r="86" spans="1:9" s="10" customFormat="1" ht="12.75">
      <c r="A86" s="37"/>
      <c r="B86" s="37"/>
      <c r="C86" s="34"/>
      <c r="D86" s="34"/>
      <c r="E86" s="34"/>
      <c r="F86" s="34"/>
      <c r="G86" s="34"/>
      <c r="H86" s="34"/>
      <c r="I86" s="11"/>
    </row>
    <row r="87" spans="1:9" s="10" customFormat="1" ht="13.5" thickBot="1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ht="13.5" thickBot="1">
      <c r="A88" s="25" t="s">
        <v>0</v>
      </c>
      <c r="B88" s="26" t="s">
        <v>1</v>
      </c>
      <c r="C88" s="39" t="s">
        <v>55</v>
      </c>
      <c r="D88" s="27" t="s">
        <v>63</v>
      </c>
      <c r="E88" s="79" t="s">
        <v>59</v>
      </c>
      <c r="F88" s="84" t="s">
        <v>53</v>
      </c>
      <c r="G88" s="92" t="s">
        <v>69</v>
      </c>
      <c r="H88" s="97" t="s">
        <v>54</v>
      </c>
      <c r="I88" s="11"/>
    </row>
    <row r="89" spans="1:9" s="12" customFormat="1" ht="12.75">
      <c r="A89" s="57">
        <v>61101</v>
      </c>
      <c r="B89" s="58" t="s">
        <v>57</v>
      </c>
      <c r="C89" s="59">
        <v>5000</v>
      </c>
      <c r="D89" s="59"/>
      <c r="E89" s="60">
        <f>+C89+D89</f>
        <v>5000</v>
      </c>
      <c r="F89" s="60">
        <v>0</v>
      </c>
      <c r="G89" s="59">
        <v>0</v>
      </c>
      <c r="H89" s="61">
        <f t="shared" si="5"/>
        <v>5000</v>
      </c>
      <c r="I89" s="22"/>
    </row>
    <row r="90" spans="1:9" s="12" customFormat="1" ht="12.75">
      <c r="A90" s="8">
        <v>61102</v>
      </c>
      <c r="B90" s="24" t="s">
        <v>64</v>
      </c>
      <c r="C90" s="14">
        <v>15000</v>
      </c>
      <c r="D90" s="14"/>
      <c r="E90" s="18">
        <f>+C90+D90</f>
        <v>15000</v>
      </c>
      <c r="F90" s="18">
        <v>0</v>
      </c>
      <c r="G90" s="14">
        <v>0</v>
      </c>
      <c r="H90" s="23">
        <f t="shared" si="5"/>
        <v>15000</v>
      </c>
      <c r="I90" s="22"/>
    </row>
    <row r="91" spans="1:9" s="12" customFormat="1" ht="12.75">
      <c r="A91" s="8">
        <v>61103</v>
      </c>
      <c r="B91" s="24" t="s">
        <v>65</v>
      </c>
      <c r="C91" s="14">
        <v>500</v>
      </c>
      <c r="D91" s="14"/>
      <c r="E91" s="18">
        <f>+C91+D91</f>
        <v>500</v>
      </c>
      <c r="F91" s="18">
        <v>0</v>
      </c>
      <c r="G91" s="14">
        <v>0</v>
      </c>
      <c r="H91" s="23">
        <f t="shared" si="5"/>
        <v>500</v>
      </c>
      <c r="I91" s="22"/>
    </row>
    <row r="92" spans="1:9" s="12" customFormat="1" ht="12.75">
      <c r="A92" s="8">
        <v>61104</v>
      </c>
      <c r="B92" s="24" t="s">
        <v>60</v>
      </c>
      <c r="C92" s="14">
        <v>15055</v>
      </c>
      <c r="D92" s="14"/>
      <c r="E92" s="18">
        <f>+C92+D92</f>
        <v>15055</v>
      </c>
      <c r="F92" s="18">
        <v>0</v>
      </c>
      <c r="G92" s="14">
        <v>0</v>
      </c>
      <c r="H92" s="23">
        <f t="shared" si="5"/>
        <v>15055</v>
      </c>
      <c r="I92" s="22"/>
    </row>
    <row r="93" spans="1:9" s="10" customFormat="1" ht="12.75">
      <c r="A93" s="7">
        <v>61108</v>
      </c>
      <c r="B93" s="4" t="s">
        <v>27</v>
      </c>
      <c r="C93" s="20">
        <v>1000</v>
      </c>
      <c r="D93" s="20"/>
      <c r="E93" s="18">
        <f>+C93+D93</f>
        <v>1000</v>
      </c>
      <c r="F93" s="18">
        <v>0</v>
      </c>
      <c r="G93" s="20">
        <v>0</v>
      </c>
      <c r="H93" s="23">
        <f t="shared" si="5"/>
        <v>1000</v>
      </c>
      <c r="I93" s="11"/>
    </row>
    <row r="94" spans="1:9" s="10" customFormat="1" ht="12.75">
      <c r="A94" s="8"/>
      <c r="B94" s="29" t="s">
        <v>56</v>
      </c>
      <c r="C94" s="30">
        <f>SUM(C89:C93)</f>
        <v>36555</v>
      </c>
      <c r="D94" s="30">
        <f>SUM(D89:D93)</f>
        <v>0</v>
      </c>
      <c r="E94" s="30">
        <f>SUM(E89:E93)</f>
        <v>36555</v>
      </c>
      <c r="F94" s="30">
        <f>SUM(F89:F93)</f>
        <v>0</v>
      </c>
      <c r="G94" s="30">
        <f>SUM(G93)</f>
        <v>0</v>
      </c>
      <c r="H94" s="33">
        <f t="shared" si="5"/>
        <v>36555</v>
      </c>
      <c r="I94" s="11"/>
    </row>
    <row r="95" spans="1:9" s="10" customFormat="1" ht="12.75">
      <c r="A95" s="7">
        <v>61403</v>
      </c>
      <c r="B95" s="4" t="s">
        <v>75</v>
      </c>
      <c r="C95" s="20">
        <v>0</v>
      </c>
      <c r="D95" s="20"/>
      <c r="E95" s="18">
        <f>+C95+D95</f>
        <v>0</v>
      </c>
      <c r="F95" s="20">
        <v>0</v>
      </c>
      <c r="G95" s="20">
        <v>0</v>
      </c>
      <c r="H95" s="23">
        <f t="shared" si="5"/>
        <v>0</v>
      </c>
      <c r="I95" s="11"/>
    </row>
    <row r="96" spans="1:9" s="10" customFormat="1" ht="13.5" thickBot="1">
      <c r="A96" s="71"/>
      <c r="B96" s="72" t="s">
        <v>56</v>
      </c>
      <c r="C96" s="73">
        <f>+C95</f>
        <v>0</v>
      </c>
      <c r="D96" s="73">
        <f>+D95</f>
        <v>0</v>
      </c>
      <c r="E96" s="74">
        <f>+E95</f>
        <v>0</v>
      </c>
      <c r="F96" s="74">
        <f>+F95</f>
        <v>0</v>
      </c>
      <c r="G96" s="74">
        <f>SUM(G95)</f>
        <v>0</v>
      </c>
      <c r="H96" s="75">
        <f t="shared" si="5"/>
        <v>0</v>
      </c>
      <c r="I96" s="11"/>
    </row>
    <row r="97" spans="1:9" s="10" customFormat="1" ht="13.5" thickBot="1">
      <c r="A97" s="62"/>
      <c r="B97" s="48" t="s">
        <v>11</v>
      </c>
      <c r="C97" s="49">
        <f>+C94+C96</f>
        <v>36555</v>
      </c>
      <c r="D97" s="49">
        <f>+D96+D94</f>
        <v>0</v>
      </c>
      <c r="E97" s="80">
        <f>+E96+E94</f>
        <v>36555</v>
      </c>
      <c r="F97" s="86">
        <f>+F96+F94</f>
        <v>0</v>
      </c>
      <c r="G97" s="88">
        <v>0</v>
      </c>
      <c r="H97" s="100">
        <f>+H96+H94</f>
        <v>36555</v>
      </c>
      <c r="I97" s="11"/>
    </row>
    <row r="98" spans="1:9" ht="12.75">
      <c r="A98" s="67"/>
      <c r="B98" s="68" t="s">
        <v>2</v>
      </c>
      <c r="C98" s="69">
        <f>+C97+C84+C78+C71+C24</f>
        <v>9475399</v>
      </c>
      <c r="D98" s="70">
        <f>+D97+D84+D78+D71+D24</f>
        <v>0</v>
      </c>
      <c r="E98" s="81">
        <f>+E24+E71+E78+E97+E84</f>
        <v>9475399</v>
      </c>
      <c r="F98" s="87">
        <f>+F24+F71+F78+F97+F84</f>
        <v>839958.33</v>
      </c>
      <c r="G98" s="89">
        <f>+G24+G71+G78+G97+G84</f>
        <v>0</v>
      </c>
      <c r="H98" s="101">
        <f>+E98-F98-G98</f>
        <v>8635440.67</v>
      </c>
      <c r="I98" s="2"/>
    </row>
    <row r="99" spans="3:9" ht="12.75">
      <c r="C99" s="9"/>
      <c r="D99" s="9"/>
      <c r="E99" s="9"/>
      <c r="F99" s="9"/>
      <c r="G99" s="9"/>
      <c r="H99" s="2"/>
      <c r="I99" s="2"/>
    </row>
    <row r="100" spans="3:9" ht="12.75">
      <c r="C100" s="9"/>
      <c r="D100" s="9"/>
      <c r="E100" s="9"/>
      <c r="F100" s="9"/>
      <c r="G100" s="9"/>
      <c r="H100" s="2"/>
      <c r="I100" s="2"/>
    </row>
    <row r="101" spans="3:9" ht="12.75">
      <c r="C101" s="9"/>
      <c r="D101" s="9"/>
      <c r="E101" s="9"/>
      <c r="F101" s="9"/>
      <c r="H101" s="2"/>
      <c r="I101" s="2"/>
    </row>
    <row r="102" spans="3:9" ht="12.75">
      <c r="C102" s="9"/>
      <c r="D102" s="9"/>
      <c r="E102" s="9"/>
      <c r="F102" s="9"/>
      <c r="H102" s="2"/>
      <c r="I102" s="2"/>
    </row>
    <row r="103" spans="3:9" ht="12.75">
      <c r="C103" s="9"/>
      <c r="D103" s="9"/>
      <c r="E103" s="9"/>
      <c r="F103" s="9"/>
      <c r="H103" s="2"/>
      <c r="I103" s="2"/>
    </row>
    <row r="104" spans="3:9" ht="12.75">
      <c r="C104" s="9"/>
      <c r="D104" s="9"/>
      <c r="E104" s="9"/>
      <c r="F104" s="9"/>
      <c r="G104" s="9"/>
      <c r="H104" s="2"/>
      <c r="I104" s="2"/>
    </row>
    <row r="105" spans="3:9" ht="12.75">
      <c r="C105" s="9"/>
      <c r="D105" s="9"/>
      <c r="E105" s="9"/>
      <c r="F105" s="9"/>
      <c r="G105" s="9"/>
      <c r="H105" s="2"/>
      <c r="I105" s="2"/>
    </row>
    <row r="106" spans="3:10" ht="12.75">
      <c r="C106" s="9"/>
      <c r="D106" s="9"/>
      <c r="E106" s="9"/>
      <c r="F106" s="9"/>
      <c r="G106" s="9"/>
      <c r="J106" s="2"/>
    </row>
    <row r="107" spans="3:7" ht="12.75">
      <c r="C107" s="9"/>
      <c r="D107" s="9"/>
      <c r="E107" s="9"/>
      <c r="F107" s="9"/>
      <c r="G107" s="9"/>
    </row>
    <row r="108" spans="3:8" ht="12.75">
      <c r="C108" s="13"/>
      <c r="D108" s="13"/>
      <c r="E108" s="13"/>
      <c r="F108" s="13"/>
      <c r="G108" s="13"/>
      <c r="H108" s="13"/>
    </row>
    <row r="109" spans="3:8" ht="12.75">
      <c r="C109" s="15"/>
      <c r="D109" s="15"/>
      <c r="E109" s="15"/>
      <c r="F109" s="15"/>
      <c r="G109" s="15"/>
      <c r="H109" s="15"/>
    </row>
  </sheetData>
  <sheetProtection/>
  <mergeCells count="6">
    <mergeCell ref="A8:H8"/>
    <mergeCell ref="B7:H7"/>
    <mergeCell ref="B2:I2"/>
    <mergeCell ref="B3:F3"/>
    <mergeCell ref="B4:F4"/>
    <mergeCell ref="A6:H6"/>
  </mergeCells>
  <printOptions/>
  <pageMargins left="1.1811023622047245" right="0" top="0.984251968503937" bottom="0.5905511811023623" header="0" footer="0"/>
  <pageSetup orientation="landscape" scale="90" r:id="rId2"/>
  <headerFooter alignWithMargins="0">
    <oddFooter>&amp;C&amp;F
&amp;A&amp;R&amp;P</oddFooter>
  </headerFooter>
  <ignoredErrors>
    <ignoredError sqref="H9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22">
      <selection activeCell="B12" sqref="B12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32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78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4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-17562.01</v>
      </c>
      <c r="E9" s="18">
        <f>+C9+D9</f>
        <v>4964037.99</v>
      </c>
      <c r="F9" s="18">
        <v>796552.7</v>
      </c>
      <c r="G9" s="18">
        <v>16151.13</v>
      </c>
      <c r="H9" s="19">
        <f aca="true" t="shared" si="0" ref="H9:H73">+E9-F9-G9</f>
        <v>4151334.16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/>
      <c r="E11" s="18">
        <f t="shared" si="1"/>
        <v>0</v>
      </c>
      <c r="F11" s="18"/>
      <c r="G11" s="18">
        <v>0</v>
      </c>
      <c r="H11" s="19">
        <f t="shared" si="0"/>
        <v>0</v>
      </c>
    </row>
    <row r="12" spans="1:8" ht="12.75">
      <c r="A12" s="7">
        <v>51201</v>
      </c>
      <c r="B12" s="4" t="s">
        <v>5</v>
      </c>
      <c r="C12" s="20">
        <v>1068700</v>
      </c>
      <c r="D12" s="14">
        <v>-8638.98</v>
      </c>
      <c r="E12" s="18">
        <f t="shared" si="1"/>
        <v>1060061.02</v>
      </c>
      <c r="F12" s="18">
        <v>159748.15</v>
      </c>
      <c r="G12" s="18">
        <v>9727.05</v>
      </c>
      <c r="H12" s="19">
        <f t="shared" si="0"/>
        <v>890585.82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/>
      <c r="E14" s="18">
        <f t="shared" si="1"/>
        <v>0</v>
      </c>
      <c r="F14" s="18"/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-3112.63</v>
      </c>
      <c r="E15" s="18">
        <f t="shared" si="1"/>
        <v>328777.37</v>
      </c>
      <c r="F15" s="18">
        <v>49184.85</v>
      </c>
      <c r="G15" s="18">
        <v>3014.18</v>
      </c>
      <c r="H15" s="19">
        <f t="shared" si="0"/>
        <v>276578.34</v>
      </c>
    </row>
    <row r="16" spans="1:8" ht="12.75">
      <c r="A16" s="7">
        <v>51402</v>
      </c>
      <c r="B16" s="4" t="s">
        <v>7</v>
      </c>
      <c r="C16" s="20">
        <v>57985</v>
      </c>
      <c r="D16" s="20">
        <v>-599.15</v>
      </c>
      <c r="E16" s="18">
        <f t="shared" si="1"/>
        <v>57385.85</v>
      </c>
      <c r="F16" s="18">
        <v>8463.7</v>
      </c>
      <c r="G16" s="18">
        <v>599.15</v>
      </c>
      <c r="H16" s="19">
        <f t="shared" si="0"/>
        <v>48322.99999999999</v>
      </c>
    </row>
    <row r="17" spans="1:8" ht="12.75">
      <c r="A17" s="7">
        <v>51501</v>
      </c>
      <c r="B17" s="4" t="s">
        <v>8</v>
      </c>
      <c r="C17" s="20">
        <v>320785</v>
      </c>
      <c r="D17" s="20">
        <v>25091.73</v>
      </c>
      <c r="E17" s="18">
        <f t="shared" si="1"/>
        <v>345876.73</v>
      </c>
      <c r="F17" s="18">
        <v>54486.45</v>
      </c>
      <c r="G17" s="18">
        <v>3513.82</v>
      </c>
      <c r="H17" s="19">
        <f t="shared" si="0"/>
        <v>287876.45999999996</v>
      </c>
    </row>
    <row r="18" spans="1:8" ht="12.75">
      <c r="A18" s="7">
        <v>51502</v>
      </c>
      <c r="B18" s="4" t="s">
        <v>9</v>
      </c>
      <c r="C18" s="20">
        <v>72140</v>
      </c>
      <c r="D18" s="20">
        <v>4821.04</v>
      </c>
      <c r="E18" s="18">
        <f t="shared" si="1"/>
        <v>76961.04</v>
      </c>
      <c r="F18" s="18">
        <v>11921.31</v>
      </c>
      <c r="G18" s="18">
        <v>957.81</v>
      </c>
      <c r="H18" s="19">
        <f t="shared" si="0"/>
        <v>64081.92</v>
      </c>
    </row>
    <row r="19" spans="1:8" ht="12.75">
      <c r="A19" s="7">
        <v>51601</v>
      </c>
      <c r="B19" s="4" t="s">
        <v>10</v>
      </c>
      <c r="C19" s="20">
        <v>46625</v>
      </c>
      <c r="D19" s="20"/>
      <c r="E19" s="18">
        <f t="shared" si="1"/>
        <v>46625</v>
      </c>
      <c r="F19" s="18">
        <v>7771.52</v>
      </c>
      <c r="G19" s="18">
        <v>0</v>
      </c>
      <c r="H19" s="19">
        <f t="shared" si="0"/>
        <v>38853.479999999996</v>
      </c>
    </row>
    <row r="20" spans="1:8" ht="12.75">
      <c r="A20" s="7">
        <v>51701</v>
      </c>
      <c r="B20" s="4" t="s">
        <v>71</v>
      </c>
      <c r="C20" s="20">
        <v>54989</v>
      </c>
      <c r="D20" s="20">
        <v>-6455.34</v>
      </c>
      <c r="E20" s="18">
        <f t="shared" si="1"/>
        <v>48533.66</v>
      </c>
      <c r="F20" s="18">
        <v>48522.51</v>
      </c>
      <c r="G20" s="18">
        <v>11.15</v>
      </c>
      <c r="H20" s="19">
        <f t="shared" si="0"/>
        <v>1.4548362514688051E-12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6455.34</v>
      </c>
      <c r="G21" s="18"/>
      <c r="H21" s="19">
        <f t="shared" si="0"/>
        <v>0</v>
      </c>
    </row>
    <row r="22" spans="1:8" ht="12.75">
      <c r="A22" s="7">
        <v>51903</v>
      </c>
      <c r="B22" s="4" t="s">
        <v>67</v>
      </c>
      <c r="C22" s="20">
        <v>71895</v>
      </c>
      <c r="D22" s="20"/>
      <c r="E22" s="18">
        <f t="shared" si="1"/>
        <v>71895</v>
      </c>
      <c r="F22" s="18"/>
      <c r="G22" s="18">
        <v>0</v>
      </c>
      <c r="H22" s="19">
        <f t="shared" si="0"/>
        <v>71895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8" ht="12.75">
      <c r="A24" s="28"/>
      <c r="B24" s="29" t="s">
        <v>11</v>
      </c>
      <c r="C24" s="65">
        <f>SUM(C9:C23)</f>
        <v>7236009</v>
      </c>
      <c r="D24" s="30">
        <f>SUM(D9:D23)</f>
        <v>0</v>
      </c>
      <c r="E24" s="76">
        <f>SUM(E9:E23)</f>
        <v>7236008.999999999</v>
      </c>
      <c r="F24" s="83">
        <f>SUM(F9:F23)</f>
        <v>1143106.53</v>
      </c>
      <c r="G24" s="93">
        <f>SUM(G9:G23)</f>
        <v>33974.29</v>
      </c>
      <c r="H24" s="96">
        <f t="shared" si="0"/>
        <v>6058928.179999999</v>
      </c>
    </row>
    <row r="25" spans="1:8" ht="12.75">
      <c r="A25" s="7">
        <v>54101</v>
      </c>
      <c r="B25" s="4" t="s">
        <v>12</v>
      </c>
      <c r="C25" s="20">
        <v>52905</v>
      </c>
      <c r="D25" s="20">
        <v>1145.18</v>
      </c>
      <c r="E25" s="18">
        <f aca="true" t="shared" si="2" ref="E25:E42">+C25+D25</f>
        <v>54050.18</v>
      </c>
      <c r="F25" s="18">
        <v>25006.45</v>
      </c>
      <c r="G25" s="18">
        <v>0</v>
      </c>
      <c r="H25" s="19">
        <f t="shared" si="0"/>
        <v>29043.73</v>
      </c>
    </row>
    <row r="26" spans="1:8" ht="12.75">
      <c r="A26" s="7">
        <v>54103</v>
      </c>
      <c r="B26" s="4" t="s">
        <v>13</v>
      </c>
      <c r="C26" s="20">
        <v>1000</v>
      </c>
      <c r="D26" s="20"/>
      <c r="E26" s="18">
        <f t="shared" si="2"/>
        <v>1000</v>
      </c>
      <c r="F26" s="18">
        <v>54</v>
      </c>
      <c r="G26" s="18">
        <v>0</v>
      </c>
      <c r="H26" s="19">
        <f t="shared" si="0"/>
        <v>946</v>
      </c>
    </row>
    <row r="27" spans="1:8" ht="12.75">
      <c r="A27" s="7">
        <v>54104</v>
      </c>
      <c r="B27" s="4" t="s">
        <v>14</v>
      </c>
      <c r="C27" s="20">
        <v>53150</v>
      </c>
      <c r="D27" s="20"/>
      <c r="E27" s="18">
        <f t="shared" si="2"/>
        <v>53150</v>
      </c>
      <c r="F27" s="18">
        <v>1156</v>
      </c>
      <c r="G27" s="18">
        <v>0</v>
      </c>
      <c r="H27" s="19">
        <f t="shared" si="0"/>
        <v>51994</v>
      </c>
    </row>
    <row r="28" spans="1:11" ht="12.75">
      <c r="A28" s="7">
        <v>54105</v>
      </c>
      <c r="B28" s="4" t="s">
        <v>15</v>
      </c>
      <c r="C28" s="20">
        <v>17135</v>
      </c>
      <c r="D28" s="20">
        <v>5.67</v>
      </c>
      <c r="E28" s="18">
        <f t="shared" si="2"/>
        <v>17140.67</v>
      </c>
      <c r="F28" s="18">
        <v>11282.78</v>
      </c>
      <c r="G28" s="18">
        <v>0</v>
      </c>
      <c r="H28" s="19">
        <f t="shared" si="0"/>
        <v>5857.889999999998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/>
      <c r="E29" s="18">
        <f t="shared" si="2"/>
        <v>150</v>
      </c>
      <c r="F29" s="18"/>
      <c r="G29" s="18">
        <v>0</v>
      </c>
      <c r="H29" s="19">
        <f t="shared" si="0"/>
        <v>150</v>
      </c>
    </row>
    <row r="30" spans="1:8" ht="12.75">
      <c r="A30" s="7">
        <v>54107</v>
      </c>
      <c r="B30" s="4" t="s">
        <v>17</v>
      </c>
      <c r="C30" s="20">
        <v>10800</v>
      </c>
      <c r="D30" s="20">
        <v>54.88</v>
      </c>
      <c r="E30" s="18">
        <f t="shared" si="2"/>
        <v>10854.88</v>
      </c>
      <c r="F30" s="18">
        <v>191.58</v>
      </c>
      <c r="G30" s="18">
        <v>0</v>
      </c>
      <c r="H30" s="19">
        <f t="shared" si="0"/>
        <v>10663.3</v>
      </c>
    </row>
    <row r="31" spans="1:8" ht="12.75">
      <c r="A31" s="7">
        <v>54108</v>
      </c>
      <c r="B31" s="4" t="s">
        <v>18</v>
      </c>
      <c r="C31" s="20">
        <v>15000</v>
      </c>
      <c r="D31" s="20"/>
      <c r="E31" s="18">
        <f t="shared" si="2"/>
        <v>15000</v>
      </c>
      <c r="F31" s="18"/>
      <c r="G31" s="18">
        <v>0</v>
      </c>
      <c r="H31" s="19">
        <f t="shared" si="0"/>
        <v>15000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2"/>
        <v>4000</v>
      </c>
      <c r="F32" s="18"/>
      <c r="G32" s="18">
        <v>0</v>
      </c>
      <c r="H32" s="19">
        <f t="shared" si="0"/>
        <v>4000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2"/>
        <v>20025</v>
      </c>
      <c r="F33" s="18"/>
      <c r="G33" s="18">
        <v>0</v>
      </c>
      <c r="H33" s="19">
        <f t="shared" si="0"/>
        <v>20025</v>
      </c>
    </row>
    <row r="34" spans="1:12" ht="12.75">
      <c r="A34" s="7">
        <v>54111</v>
      </c>
      <c r="B34" s="4" t="s">
        <v>21</v>
      </c>
      <c r="C34" s="20">
        <v>400</v>
      </c>
      <c r="D34" s="20"/>
      <c r="E34" s="18">
        <f t="shared" si="2"/>
        <v>400</v>
      </c>
      <c r="F34" s="18"/>
      <c r="G34" s="18">
        <v>0</v>
      </c>
      <c r="H34" s="19">
        <f t="shared" si="0"/>
        <v>400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24.63</v>
      </c>
      <c r="E35" s="18">
        <f t="shared" si="2"/>
        <v>1424.63</v>
      </c>
      <c r="F35" s="18">
        <v>107.73</v>
      </c>
      <c r="G35" s="18">
        <v>0</v>
      </c>
      <c r="H35" s="19">
        <f t="shared" si="0"/>
        <v>1316.9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/>
      <c r="E36" s="18">
        <f t="shared" si="2"/>
        <v>900</v>
      </c>
      <c r="F36" s="18"/>
      <c r="G36" s="18">
        <v>0</v>
      </c>
      <c r="H36" s="19">
        <f t="shared" si="0"/>
        <v>900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9.75</v>
      </c>
      <c r="E37" s="18">
        <f t="shared" si="2"/>
        <v>5434.75</v>
      </c>
      <c r="F37" s="18">
        <v>4865.19</v>
      </c>
      <c r="G37" s="18">
        <v>0</v>
      </c>
      <c r="H37" s="19">
        <f t="shared" si="0"/>
        <v>569.5600000000004</v>
      </c>
    </row>
    <row r="38" spans="1:8" ht="12.75">
      <c r="A38" s="7">
        <v>54115</v>
      </c>
      <c r="B38" s="4" t="s">
        <v>25</v>
      </c>
      <c r="C38" s="20">
        <v>12000</v>
      </c>
      <c r="D38" s="20"/>
      <c r="E38" s="18">
        <f t="shared" si="2"/>
        <v>12000</v>
      </c>
      <c r="F38" s="18"/>
      <c r="G38" s="18">
        <v>0</v>
      </c>
      <c r="H38" s="19">
        <f t="shared" si="0"/>
        <v>12000</v>
      </c>
    </row>
    <row r="39" spans="1:8" ht="12.75">
      <c r="A39" s="7">
        <v>54116</v>
      </c>
      <c r="B39" s="4" t="s">
        <v>26</v>
      </c>
      <c r="C39" s="20">
        <v>600</v>
      </c>
      <c r="D39" s="20"/>
      <c r="E39" s="18">
        <f t="shared" si="2"/>
        <v>600</v>
      </c>
      <c r="F39" s="18">
        <v>459.3</v>
      </c>
      <c r="G39" s="18">
        <v>0</v>
      </c>
      <c r="H39" s="19">
        <f t="shared" si="0"/>
        <v>140.7</v>
      </c>
    </row>
    <row r="40" spans="1:8" ht="12.75">
      <c r="A40" s="7">
        <v>54118</v>
      </c>
      <c r="B40" s="4" t="s">
        <v>27</v>
      </c>
      <c r="C40" s="20">
        <v>1750</v>
      </c>
      <c r="D40" s="20"/>
      <c r="E40" s="18">
        <f t="shared" si="2"/>
        <v>1750</v>
      </c>
      <c r="F40" s="18">
        <v>741</v>
      </c>
      <c r="G40" s="18">
        <v>0</v>
      </c>
      <c r="H40" s="19">
        <f t="shared" si="0"/>
        <v>1009</v>
      </c>
    </row>
    <row r="41" spans="1:8" ht="12.75">
      <c r="A41" s="7">
        <v>54119</v>
      </c>
      <c r="B41" s="4" t="s">
        <v>28</v>
      </c>
      <c r="C41" s="20">
        <v>2000</v>
      </c>
      <c r="D41" s="20"/>
      <c r="E41" s="18">
        <f t="shared" si="2"/>
        <v>2000</v>
      </c>
      <c r="F41" s="18"/>
      <c r="G41" s="18">
        <v>0</v>
      </c>
      <c r="H41" s="19">
        <f t="shared" si="0"/>
        <v>2000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-4440.11</v>
      </c>
      <c r="E42" s="18">
        <f t="shared" si="2"/>
        <v>474954.89</v>
      </c>
      <c r="F42" s="18">
        <v>409500</v>
      </c>
      <c r="G42" s="18">
        <v>0</v>
      </c>
      <c r="H42" s="43">
        <f t="shared" si="0"/>
        <v>65454.890000000014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-3199.999999999999</v>
      </c>
      <c r="E43" s="46">
        <f>SUM(E25:E42)</f>
        <v>674835</v>
      </c>
      <c r="F43" s="46">
        <f>SUM(F25:F42)</f>
        <v>453364.03</v>
      </c>
      <c r="G43" s="46">
        <f>SUM(G25:G42)</f>
        <v>0</v>
      </c>
      <c r="H43" s="47">
        <f t="shared" si="0"/>
        <v>221470.96999999997</v>
      </c>
    </row>
    <row r="44" spans="1:8" ht="12.75">
      <c r="A44" s="36"/>
      <c r="B44" s="37"/>
      <c r="C44" s="34"/>
      <c r="D44" s="34"/>
      <c r="E44" s="34"/>
      <c r="F44" s="34"/>
      <c r="G44" s="34"/>
      <c r="H44" s="38"/>
    </row>
    <row r="45" spans="1:8" ht="12.75">
      <c r="A45" s="36"/>
      <c r="B45" s="37"/>
      <c r="C45" s="34"/>
      <c r="D45" s="34"/>
      <c r="E45" s="34"/>
      <c r="F45" s="34"/>
      <c r="G45" s="34"/>
      <c r="H45" s="38"/>
    </row>
    <row r="46" spans="1:8" ht="13.5" thickBot="1">
      <c r="A46" s="36"/>
      <c r="B46" s="37"/>
      <c r="C46" s="34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2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-1933.8</v>
      </c>
      <c r="E48" s="18">
        <f>+C48+D48</f>
        <v>189321.2</v>
      </c>
      <c r="F48" s="18">
        <v>19592.38</v>
      </c>
      <c r="G48" s="18">
        <v>0</v>
      </c>
      <c r="H48" s="61">
        <f t="shared" si="0"/>
        <v>169728.82</v>
      </c>
    </row>
    <row r="49" spans="1:8" ht="12.75">
      <c r="A49" s="7">
        <v>54202</v>
      </c>
      <c r="B49" s="4" t="s">
        <v>31</v>
      </c>
      <c r="C49" s="20">
        <v>43800</v>
      </c>
      <c r="D49" s="20"/>
      <c r="E49" s="18">
        <f>+C49+D49</f>
        <v>43800</v>
      </c>
      <c r="F49" s="18">
        <v>3833.62</v>
      </c>
      <c r="G49" s="18">
        <v>0</v>
      </c>
      <c r="H49" s="19">
        <f t="shared" si="0"/>
        <v>39966.38</v>
      </c>
    </row>
    <row r="50" spans="1:8" ht="12.75">
      <c r="A50" s="40">
        <v>54203</v>
      </c>
      <c r="B50" s="41" t="s">
        <v>32</v>
      </c>
      <c r="C50" s="42">
        <v>188800</v>
      </c>
      <c r="D50" s="42">
        <v>-66.2</v>
      </c>
      <c r="E50" s="18">
        <f>+C50+D50</f>
        <v>188733.8</v>
      </c>
      <c r="F50" s="18">
        <v>24990.06</v>
      </c>
      <c r="G50" s="18">
        <v>0</v>
      </c>
      <c r="H50" s="43">
        <f t="shared" si="0"/>
        <v>163743.74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0</v>
      </c>
      <c r="H51" s="23">
        <f t="shared" si="0"/>
        <v>1200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-2000</v>
      </c>
      <c r="E52" s="30">
        <f>SUM(E48:E51)</f>
        <v>423055</v>
      </c>
      <c r="F52" s="30">
        <f>SUM(F48:F51)</f>
        <v>48416.06</v>
      </c>
      <c r="G52" s="30">
        <f>SUM(G48:G51)</f>
        <v>0</v>
      </c>
      <c r="H52" s="33">
        <f t="shared" si="0"/>
        <v>374638.94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3" ref="E53:E62">+C53+D53</f>
        <v>35000</v>
      </c>
      <c r="F53" s="18">
        <v>1980</v>
      </c>
      <c r="G53" s="18">
        <v>0</v>
      </c>
      <c r="H53" s="23">
        <f t="shared" si="0"/>
        <v>33020</v>
      </c>
    </row>
    <row r="54" spans="1:8" ht="12.75">
      <c r="A54" s="6">
        <v>54302</v>
      </c>
      <c r="B54" s="5" t="s">
        <v>35</v>
      </c>
      <c r="C54" s="18">
        <v>63000</v>
      </c>
      <c r="D54" s="18"/>
      <c r="E54" s="18">
        <f t="shared" si="3"/>
        <v>63000</v>
      </c>
      <c r="F54" s="18">
        <v>6708.89</v>
      </c>
      <c r="G54" s="18">
        <v>0</v>
      </c>
      <c r="H54" s="19">
        <f t="shared" si="0"/>
        <v>56291.11</v>
      </c>
    </row>
    <row r="55" spans="1:8" ht="12.75">
      <c r="A55" s="7">
        <v>54304</v>
      </c>
      <c r="B55" s="4" t="s">
        <v>36</v>
      </c>
      <c r="C55" s="20">
        <v>2000</v>
      </c>
      <c r="D55" s="20"/>
      <c r="E55" s="18">
        <f t="shared" si="3"/>
        <v>2000</v>
      </c>
      <c r="F55" s="18"/>
      <c r="G55" s="18">
        <v>0</v>
      </c>
      <c r="H55" s="23">
        <f t="shared" si="0"/>
        <v>2000</v>
      </c>
    </row>
    <row r="56" spans="1:8" ht="12.75">
      <c r="A56" s="7">
        <v>54305</v>
      </c>
      <c r="B56" s="4" t="s">
        <v>37</v>
      </c>
      <c r="C56" s="20">
        <v>74200</v>
      </c>
      <c r="D56" s="20"/>
      <c r="E56" s="18">
        <f t="shared" si="3"/>
        <v>74200</v>
      </c>
      <c r="F56" s="18">
        <v>211.88</v>
      </c>
      <c r="G56" s="18">
        <v>0</v>
      </c>
      <c r="H56" s="23">
        <f t="shared" si="0"/>
        <v>73988.12</v>
      </c>
    </row>
    <row r="57" spans="1:8" ht="12.75">
      <c r="A57" s="7">
        <v>54307</v>
      </c>
      <c r="B57" s="4" t="s">
        <v>38</v>
      </c>
      <c r="C57" s="20">
        <v>13000</v>
      </c>
      <c r="D57" s="20"/>
      <c r="E57" s="18">
        <f t="shared" si="3"/>
        <v>13000</v>
      </c>
      <c r="F57" s="18">
        <v>6087.36</v>
      </c>
      <c r="G57" s="18">
        <v>0</v>
      </c>
      <c r="H57" s="23">
        <f t="shared" si="0"/>
        <v>6912.64</v>
      </c>
    </row>
    <row r="58" spans="1:8" ht="12.75">
      <c r="A58" s="7">
        <v>54313</v>
      </c>
      <c r="B58" s="4" t="s">
        <v>39</v>
      </c>
      <c r="C58" s="20">
        <v>33900</v>
      </c>
      <c r="D58" s="20"/>
      <c r="E58" s="18">
        <f t="shared" si="3"/>
        <v>33900</v>
      </c>
      <c r="F58" s="18"/>
      <c r="G58" s="18">
        <v>0</v>
      </c>
      <c r="H58" s="23">
        <f t="shared" si="0"/>
        <v>33900</v>
      </c>
    </row>
    <row r="59" spans="1:8" ht="12.75">
      <c r="A59" s="7">
        <v>54314</v>
      </c>
      <c r="B59" s="4" t="s">
        <v>52</v>
      </c>
      <c r="C59" s="20">
        <v>47000</v>
      </c>
      <c r="D59" s="20">
        <v>5200</v>
      </c>
      <c r="E59" s="18">
        <f t="shared" si="3"/>
        <v>52200</v>
      </c>
      <c r="F59" s="18">
        <v>3402</v>
      </c>
      <c r="G59" s="18">
        <v>0</v>
      </c>
      <c r="H59" s="23">
        <f t="shared" si="0"/>
        <v>48798</v>
      </c>
    </row>
    <row r="60" spans="1:8" ht="12.75">
      <c r="A60" s="7">
        <v>54316</v>
      </c>
      <c r="B60" s="4" t="s">
        <v>40</v>
      </c>
      <c r="C60" s="20">
        <v>24000</v>
      </c>
      <c r="D60" s="20"/>
      <c r="E60" s="18">
        <f t="shared" si="3"/>
        <v>24000</v>
      </c>
      <c r="F60" s="18">
        <v>2281.96</v>
      </c>
      <c r="G60" s="18">
        <v>0</v>
      </c>
      <c r="H60" s="23">
        <f t="shared" si="0"/>
        <v>21718.04</v>
      </c>
    </row>
    <row r="61" spans="1:8" ht="12.75">
      <c r="A61" s="7">
        <v>54317</v>
      </c>
      <c r="B61" s="4" t="s">
        <v>41</v>
      </c>
      <c r="C61" s="20">
        <v>584880</v>
      </c>
      <c r="D61" s="20"/>
      <c r="E61" s="18">
        <f t="shared" si="3"/>
        <v>584880</v>
      </c>
      <c r="F61" s="18">
        <v>242452.92</v>
      </c>
      <c r="G61" s="18">
        <v>0</v>
      </c>
      <c r="H61" s="23">
        <f t="shared" si="0"/>
        <v>342427.07999999996</v>
      </c>
    </row>
    <row r="62" spans="1:8" ht="12.75">
      <c r="A62" s="7">
        <v>54399</v>
      </c>
      <c r="B62" s="4" t="s">
        <v>42</v>
      </c>
      <c r="C62" s="20">
        <v>49280</v>
      </c>
      <c r="D62" s="20"/>
      <c r="E62" s="18">
        <f t="shared" si="3"/>
        <v>49280</v>
      </c>
      <c r="F62" s="18">
        <v>34172</v>
      </c>
      <c r="G62" s="18">
        <v>0</v>
      </c>
      <c r="H62" s="23">
        <f t="shared" si="0"/>
        <v>15108</v>
      </c>
    </row>
    <row r="63" spans="1:8" ht="12.75">
      <c r="A63" s="8"/>
      <c r="B63" s="29" t="s">
        <v>56</v>
      </c>
      <c r="C63" s="30">
        <f>SUM(C53:C62)</f>
        <v>926260</v>
      </c>
      <c r="D63" s="30">
        <f>SUM(D53:D62)</f>
        <v>5200</v>
      </c>
      <c r="E63" s="30">
        <f>SUM(E53:E62)</f>
        <v>931460</v>
      </c>
      <c r="F63" s="30">
        <f>SUM(F53:F62)</f>
        <v>297297.01</v>
      </c>
      <c r="G63" s="30">
        <f>SUM(G53:G62)</f>
        <v>0</v>
      </c>
      <c r="H63" s="33">
        <f t="shared" si="0"/>
        <v>634162.99</v>
      </c>
    </row>
    <row r="64" spans="1:8" ht="12.75">
      <c r="A64" s="7">
        <v>54402</v>
      </c>
      <c r="B64" s="4" t="s">
        <v>43</v>
      </c>
      <c r="C64" s="20">
        <v>8000</v>
      </c>
      <c r="D64" s="20"/>
      <c r="E64" s="18">
        <f>+C64+D64</f>
        <v>8000</v>
      </c>
      <c r="F64" s="18">
        <v>1625.57</v>
      </c>
      <c r="G64" s="20">
        <v>0</v>
      </c>
      <c r="H64" s="23">
        <f t="shared" si="0"/>
        <v>6374.43</v>
      </c>
    </row>
    <row r="65" spans="1:8" ht="12.75">
      <c r="A65" s="7">
        <v>54403</v>
      </c>
      <c r="B65" s="4" t="s">
        <v>44</v>
      </c>
      <c r="C65" s="20">
        <v>11460</v>
      </c>
      <c r="D65" s="20"/>
      <c r="E65" s="18">
        <f>+C65+D65</f>
        <v>11460</v>
      </c>
      <c r="F65" s="18">
        <v>916</v>
      </c>
      <c r="G65" s="18">
        <v>0</v>
      </c>
      <c r="H65" s="23">
        <f t="shared" si="0"/>
        <v>10544</v>
      </c>
    </row>
    <row r="66" spans="1:8" ht="12.75">
      <c r="A66" s="7">
        <v>54404</v>
      </c>
      <c r="B66" s="4" t="s">
        <v>45</v>
      </c>
      <c r="C66" s="20">
        <v>20000</v>
      </c>
      <c r="D66" s="20"/>
      <c r="E66" s="18">
        <f>+C66+D66</f>
        <v>20000</v>
      </c>
      <c r="F66" s="18">
        <v>3780</v>
      </c>
      <c r="G66" s="18">
        <v>0</v>
      </c>
      <c r="H66" s="23">
        <f t="shared" si="0"/>
        <v>16220</v>
      </c>
    </row>
    <row r="67" spans="1:8" ht="12.75">
      <c r="A67" s="8"/>
      <c r="B67" s="29" t="s">
        <v>56</v>
      </c>
      <c r="C67" s="30">
        <f>SUM(C64:C66)</f>
        <v>39460</v>
      </c>
      <c r="D67" s="30">
        <f>SUM(D64:D66)</f>
        <v>0</v>
      </c>
      <c r="E67" s="30">
        <f>SUM(E64:E66)</f>
        <v>39460</v>
      </c>
      <c r="F67" s="30">
        <f>SUM(F64:F66)</f>
        <v>6321.57</v>
      </c>
      <c r="G67" s="30">
        <f>SUM(G64:G66)</f>
        <v>0</v>
      </c>
      <c r="H67" s="33">
        <f t="shared" si="0"/>
        <v>33138.43</v>
      </c>
    </row>
    <row r="68" spans="1:8" ht="12.75">
      <c r="A68" s="7">
        <v>54505</v>
      </c>
      <c r="B68" s="4" t="s">
        <v>46</v>
      </c>
      <c r="C68" s="20">
        <v>4000</v>
      </c>
      <c r="D68" s="20"/>
      <c r="E68" s="18">
        <f>+C68+D68</f>
        <v>4000</v>
      </c>
      <c r="F68" s="18">
        <v>0</v>
      </c>
      <c r="G68" s="18">
        <v>0</v>
      </c>
      <c r="H68" s="23">
        <f t="shared" si="0"/>
        <v>4000</v>
      </c>
    </row>
    <row r="69" spans="1:8" ht="12.75">
      <c r="A69" s="7">
        <v>54599</v>
      </c>
      <c r="B69" s="4" t="s">
        <v>66</v>
      </c>
      <c r="C69" s="20">
        <v>34100</v>
      </c>
      <c r="D69" s="20"/>
      <c r="E69" s="18">
        <f>+C69+D69</f>
        <v>34100</v>
      </c>
      <c r="F69" s="18">
        <v>0</v>
      </c>
      <c r="G69" s="18">
        <v>0</v>
      </c>
      <c r="H69" s="23">
        <f t="shared" si="0"/>
        <v>34100</v>
      </c>
    </row>
    <row r="70" spans="1:8" ht="12.75">
      <c r="A70" s="8"/>
      <c r="B70" s="29" t="s">
        <v>56</v>
      </c>
      <c r="C70" s="30">
        <f>SUM(C68:C69)</f>
        <v>38100</v>
      </c>
      <c r="D70" s="30">
        <f>SUM(D68:D69)</f>
        <v>0</v>
      </c>
      <c r="E70" s="30">
        <f>SUM(E68:E69)</f>
        <v>38100</v>
      </c>
      <c r="F70" s="30">
        <f>SUM(F68:F69)</f>
        <v>0</v>
      </c>
      <c r="G70" s="30">
        <f>SUM(G68:G69)</f>
        <v>0</v>
      </c>
      <c r="H70" s="23">
        <f t="shared" si="0"/>
        <v>38100</v>
      </c>
    </row>
    <row r="71" spans="1:8" ht="12.75">
      <c r="A71" s="31"/>
      <c r="B71" s="29" t="s">
        <v>11</v>
      </c>
      <c r="C71" s="30">
        <f>+C70+C67+C63+C52+C43</f>
        <v>2106910</v>
      </c>
      <c r="D71" s="30">
        <f>+D70+D67+D63+D52+D43</f>
        <v>0</v>
      </c>
      <c r="E71" s="76">
        <f>+E70+E67+E63+E52+E43</f>
        <v>2106910</v>
      </c>
      <c r="F71" s="83">
        <f>+F70+F67+F63+F52+F43</f>
        <v>805398.67</v>
      </c>
      <c r="G71" s="91">
        <f>+G70+G67+G63+G52+G43</f>
        <v>0</v>
      </c>
      <c r="H71" s="98">
        <f t="shared" si="0"/>
        <v>1301511.33</v>
      </c>
    </row>
    <row r="72" spans="1:8" ht="12.75">
      <c r="A72" s="7">
        <v>55599</v>
      </c>
      <c r="B72" s="4" t="s">
        <v>47</v>
      </c>
      <c r="C72" s="20">
        <v>3400</v>
      </c>
      <c r="D72" s="20"/>
      <c r="E72" s="18">
        <f>+C72+D72</f>
        <v>3400</v>
      </c>
      <c r="F72" s="18">
        <v>905.92</v>
      </c>
      <c r="G72" s="18">
        <v>0</v>
      </c>
      <c r="H72" s="23">
        <f t="shared" si="0"/>
        <v>2494.08</v>
      </c>
    </row>
    <row r="73" spans="1:8" ht="12.75">
      <c r="A73" s="8"/>
      <c r="B73" s="29" t="s">
        <v>56</v>
      </c>
      <c r="C73" s="30">
        <f>SUM(C72)</f>
        <v>3400</v>
      </c>
      <c r="D73" s="30">
        <f>SUM(D72)</f>
        <v>0</v>
      </c>
      <c r="E73" s="30">
        <f>SUM(E72)</f>
        <v>3400</v>
      </c>
      <c r="F73" s="30">
        <f>SUM(F72)</f>
        <v>905.92</v>
      </c>
      <c r="G73" s="30">
        <f>SUM(G72)</f>
        <v>0</v>
      </c>
      <c r="H73" s="23">
        <f t="shared" si="0"/>
        <v>2494.08</v>
      </c>
    </row>
    <row r="74" spans="1:8" ht="12.75">
      <c r="A74" s="7">
        <v>55601</v>
      </c>
      <c r="B74" s="4" t="s">
        <v>48</v>
      </c>
      <c r="C74" s="20">
        <v>47000</v>
      </c>
      <c r="D74" s="20"/>
      <c r="E74" s="18">
        <f>+C74+D74</f>
        <v>47000</v>
      </c>
      <c r="F74" s="18">
        <v>10362.94</v>
      </c>
      <c r="G74" s="18">
        <v>0</v>
      </c>
      <c r="H74" s="23">
        <f aca="true" t="shared" si="4" ref="H74:H97">+E74-F74-G74</f>
        <v>36637.06</v>
      </c>
    </row>
    <row r="75" spans="1:8" ht="12.75">
      <c r="A75" s="7">
        <v>55602</v>
      </c>
      <c r="B75" s="4" t="s">
        <v>49</v>
      </c>
      <c r="C75" s="20">
        <v>36000</v>
      </c>
      <c r="D75" s="20">
        <v>0</v>
      </c>
      <c r="E75" s="18">
        <f>+C75+D75</f>
        <v>36000</v>
      </c>
      <c r="F75" s="18">
        <v>10680.48</v>
      </c>
      <c r="G75" s="18">
        <v>0</v>
      </c>
      <c r="H75" s="23">
        <f t="shared" si="4"/>
        <v>25319.52</v>
      </c>
    </row>
    <row r="76" spans="1:8" ht="12.75">
      <c r="A76" s="7">
        <v>55603</v>
      </c>
      <c r="B76" s="4" t="s">
        <v>72</v>
      </c>
      <c r="C76" s="20">
        <v>25</v>
      </c>
      <c r="D76" s="20">
        <v>0</v>
      </c>
      <c r="E76" s="18">
        <f>+C76+D76</f>
        <v>25</v>
      </c>
      <c r="F76" s="18">
        <v>0</v>
      </c>
      <c r="G76" s="20">
        <v>0</v>
      </c>
      <c r="H76" s="23">
        <f t="shared" si="4"/>
        <v>25</v>
      </c>
    </row>
    <row r="77" spans="1:9" ht="12.75">
      <c r="A77" s="8"/>
      <c r="B77" s="29" t="s">
        <v>56</v>
      </c>
      <c r="C77" s="30">
        <f>SUM(C74:C76)</f>
        <v>83025</v>
      </c>
      <c r="D77" s="30">
        <f>SUM(D74:D75)</f>
        <v>0</v>
      </c>
      <c r="E77" s="30">
        <f>SUM(E74:E76)</f>
        <v>83025</v>
      </c>
      <c r="F77" s="30">
        <f>SUM(F74:F76)</f>
        <v>21043.42</v>
      </c>
      <c r="G77" s="30">
        <f>SUM(G74:G76)</f>
        <v>0</v>
      </c>
      <c r="H77" s="23">
        <f t="shared" si="4"/>
        <v>61981.58</v>
      </c>
      <c r="I77" s="2"/>
    </row>
    <row r="78" spans="1:9" ht="12.75">
      <c r="A78" s="31"/>
      <c r="B78" s="29" t="s">
        <v>11</v>
      </c>
      <c r="C78" s="30">
        <f>+C77+C73</f>
        <v>86425</v>
      </c>
      <c r="D78" s="30">
        <f>+D73+D77</f>
        <v>0</v>
      </c>
      <c r="E78" s="76">
        <f>+E77+E73</f>
        <v>86425</v>
      </c>
      <c r="F78" s="83">
        <f>+F77+F73</f>
        <v>21949.339999999997</v>
      </c>
      <c r="G78" s="91">
        <f>+G73+G77</f>
        <v>0</v>
      </c>
      <c r="H78" s="98">
        <f t="shared" si="4"/>
        <v>64475.66</v>
      </c>
      <c r="I78" s="2"/>
    </row>
    <row r="79" spans="1:9" s="10" customFormat="1" ht="12.75">
      <c r="A79" s="7">
        <v>56303</v>
      </c>
      <c r="B79" s="4" t="s">
        <v>68</v>
      </c>
      <c r="C79" s="20">
        <v>4000</v>
      </c>
      <c r="D79" s="20"/>
      <c r="E79" s="18">
        <f>+C79+D79</f>
        <v>4000</v>
      </c>
      <c r="F79" s="18"/>
      <c r="G79" s="20">
        <v>0</v>
      </c>
      <c r="H79" s="23">
        <f t="shared" si="4"/>
        <v>4000</v>
      </c>
      <c r="I79" s="11"/>
    </row>
    <row r="80" spans="1:9" s="10" customFormat="1" ht="12.75">
      <c r="A80" s="7">
        <v>56304</v>
      </c>
      <c r="B80" s="4" t="s">
        <v>76</v>
      </c>
      <c r="C80" s="20">
        <v>0</v>
      </c>
      <c r="D80" s="20">
        <v>0</v>
      </c>
      <c r="E80" s="18">
        <f>+C80+D80</f>
        <v>0</v>
      </c>
      <c r="F80" s="18">
        <v>0</v>
      </c>
      <c r="G80" s="20">
        <v>0</v>
      </c>
      <c r="H80" s="23">
        <f t="shared" si="4"/>
        <v>0</v>
      </c>
      <c r="I80" s="11"/>
    </row>
    <row r="81" spans="1:9" s="10" customFormat="1" ht="12.75">
      <c r="A81" s="8"/>
      <c r="B81" s="29" t="s">
        <v>56</v>
      </c>
      <c r="C81" s="30">
        <f>C80+C79</f>
        <v>4000</v>
      </c>
      <c r="D81" s="30">
        <f>SUM(D79:D80)</f>
        <v>0</v>
      </c>
      <c r="E81" s="30">
        <f>SUM(E79:E80)</f>
        <v>4000</v>
      </c>
      <c r="F81" s="30">
        <f>SUM(F79:F80)</f>
        <v>0</v>
      </c>
      <c r="G81" s="30">
        <f>SUM(G79)</f>
        <v>0</v>
      </c>
      <c r="H81" s="33">
        <f t="shared" si="4"/>
        <v>4000</v>
      </c>
      <c r="I81" s="11"/>
    </row>
    <row r="82" spans="1:9" s="10" customFormat="1" ht="12.75">
      <c r="A82" s="7">
        <v>56404</v>
      </c>
      <c r="B82" s="4" t="s">
        <v>73</v>
      </c>
      <c r="C82" s="20">
        <v>5500</v>
      </c>
      <c r="D82" s="20"/>
      <c r="E82" s="18">
        <f>+C82+D82</f>
        <v>5500</v>
      </c>
      <c r="F82" s="18">
        <v>0</v>
      </c>
      <c r="G82" s="20">
        <v>0</v>
      </c>
      <c r="H82" s="23">
        <f t="shared" si="4"/>
        <v>5500</v>
      </c>
      <c r="I82" s="11"/>
    </row>
    <row r="83" spans="1:9" s="10" customFormat="1" ht="13.5" thickBot="1">
      <c r="A83" s="52"/>
      <c r="B83" s="50" t="s">
        <v>56</v>
      </c>
      <c r="C83" s="51">
        <f>SUM(C82)</f>
        <v>5500</v>
      </c>
      <c r="D83" s="51">
        <f>SUM(D82)</f>
        <v>0</v>
      </c>
      <c r="E83" s="51">
        <f>SUM(E82)</f>
        <v>5500</v>
      </c>
      <c r="F83" s="51">
        <f>SUM(F82)</f>
        <v>0</v>
      </c>
      <c r="G83" s="51">
        <f>SUM(G82)</f>
        <v>0</v>
      </c>
      <c r="H83" s="53">
        <f t="shared" si="4"/>
        <v>5500</v>
      </c>
      <c r="I83" s="11"/>
    </row>
    <row r="84" spans="1:9" s="10" customFormat="1" ht="13.5" thickBot="1">
      <c r="A84" s="54"/>
      <c r="B84" s="55" t="s">
        <v>11</v>
      </c>
      <c r="C84" s="56">
        <f aca="true" t="shared" si="5" ref="C84:H84">+C81+C83</f>
        <v>9500</v>
      </c>
      <c r="D84" s="56">
        <f t="shared" si="5"/>
        <v>0</v>
      </c>
      <c r="E84" s="77">
        <f t="shared" si="5"/>
        <v>9500</v>
      </c>
      <c r="F84" s="85">
        <f t="shared" si="5"/>
        <v>0</v>
      </c>
      <c r="G84" s="90">
        <f t="shared" si="5"/>
        <v>0</v>
      </c>
      <c r="H84" s="99">
        <f t="shared" si="5"/>
        <v>9500</v>
      </c>
      <c r="I84" s="11"/>
    </row>
    <row r="85" spans="1:9" s="10" customFormat="1" ht="12.75">
      <c r="A85" s="37"/>
      <c r="B85" s="37"/>
      <c r="C85" s="34"/>
      <c r="D85" s="34"/>
      <c r="E85" s="34"/>
      <c r="F85" s="34"/>
      <c r="G85" s="34"/>
      <c r="H85" s="34"/>
      <c r="I85" s="11"/>
    </row>
    <row r="86" spans="1:9" s="10" customFormat="1" ht="12.75">
      <c r="A86" s="37"/>
      <c r="B86" s="37"/>
      <c r="C86" s="34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ht="13.5" thickBot="1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>
      <c r="A89" s="25" t="s">
        <v>0</v>
      </c>
      <c r="B89" s="26" t="s">
        <v>1</v>
      </c>
      <c r="C89" s="39" t="s">
        <v>55</v>
      </c>
      <c r="D89" s="27" t="s">
        <v>63</v>
      </c>
      <c r="E89" s="79" t="s">
        <v>59</v>
      </c>
      <c r="F89" s="84" t="s">
        <v>53</v>
      </c>
      <c r="G89" s="92" t="s">
        <v>69</v>
      </c>
      <c r="H89" s="97" t="s">
        <v>54</v>
      </c>
      <c r="I89" s="11"/>
    </row>
    <row r="90" spans="1:9" s="12" customFormat="1" ht="12.75">
      <c r="A90" s="57">
        <v>61101</v>
      </c>
      <c r="B90" s="58" t="s">
        <v>57</v>
      </c>
      <c r="C90" s="59">
        <v>5000</v>
      </c>
      <c r="D90" s="59"/>
      <c r="E90" s="60">
        <f>+C90+D90</f>
        <v>5000</v>
      </c>
      <c r="F90" s="60">
        <v>0</v>
      </c>
      <c r="G90" s="59">
        <v>0</v>
      </c>
      <c r="H90" s="61">
        <f t="shared" si="4"/>
        <v>5000</v>
      </c>
      <c r="I90" s="22"/>
    </row>
    <row r="91" spans="1:9" s="12" customFormat="1" ht="12.75">
      <c r="A91" s="8">
        <v>61102</v>
      </c>
      <c r="B91" s="24" t="s">
        <v>64</v>
      </c>
      <c r="C91" s="14">
        <v>15000</v>
      </c>
      <c r="D91" s="14"/>
      <c r="E91" s="18">
        <f>+C91+D91</f>
        <v>15000</v>
      </c>
      <c r="F91" s="18">
        <v>0</v>
      </c>
      <c r="G91" s="14">
        <v>0</v>
      </c>
      <c r="H91" s="23">
        <f t="shared" si="4"/>
        <v>15000</v>
      </c>
      <c r="I91" s="22"/>
    </row>
    <row r="92" spans="1:9" s="12" customFormat="1" ht="12.75">
      <c r="A92" s="8">
        <v>61103</v>
      </c>
      <c r="B92" s="24" t="s">
        <v>65</v>
      </c>
      <c r="C92" s="14">
        <v>500</v>
      </c>
      <c r="D92" s="14"/>
      <c r="E92" s="18">
        <f>+C92+D92</f>
        <v>500</v>
      </c>
      <c r="F92" s="18">
        <v>0</v>
      </c>
      <c r="G92" s="14">
        <v>0</v>
      </c>
      <c r="H92" s="23">
        <f t="shared" si="4"/>
        <v>500</v>
      </c>
      <c r="I92" s="22"/>
    </row>
    <row r="93" spans="1:9" s="12" customFormat="1" ht="12.75">
      <c r="A93" s="8">
        <v>61104</v>
      </c>
      <c r="B93" s="24" t="s">
        <v>60</v>
      </c>
      <c r="C93" s="14">
        <v>15055</v>
      </c>
      <c r="D93" s="14"/>
      <c r="E93" s="18">
        <f>+C93+D93</f>
        <v>15055</v>
      </c>
      <c r="F93" s="18">
        <v>0</v>
      </c>
      <c r="G93" s="14">
        <v>0</v>
      </c>
      <c r="H93" s="23">
        <f t="shared" si="4"/>
        <v>15055</v>
      </c>
      <c r="I93" s="22"/>
    </row>
    <row r="94" spans="1:9" s="10" customFormat="1" ht="12.75">
      <c r="A94" s="7">
        <v>61108</v>
      </c>
      <c r="B94" s="4" t="s">
        <v>27</v>
      </c>
      <c r="C94" s="20">
        <v>1000</v>
      </c>
      <c r="D94" s="20"/>
      <c r="E94" s="18">
        <f>+C94+D94</f>
        <v>1000</v>
      </c>
      <c r="F94" s="18">
        <v>0</v>
      </c>
      <c r="G94" s="20">
        <v>0</v>
      </c>
      <c r="H94" s="23">
        <f t="shared" si="4"/>
        <v>1000</v>
      </c>
      <c r="I94" s="11"/>
    </row>
    <row r="95" spans="1:9" s="10" customFormat="1" ht="12.75">
      <c r="A95" s="8"/>
      <c r="B95" s="29" t="s">
        <v>56</v>
      </c>
      <c r="C95" s="30">
        <f>SUM(C90:C94)</f>
        <v>36555</v>
      </c>
      <c r="D95" s="30">
        <f>SUM(D90:D94)</f>
        <v>0</v>
      </c>
      <c r="E95" s="30">
        <f>SUM(E90:E94)</f>
        <v>36555</v>
      </c>
      <c r="F95" s="30">
        <f>SUM(F90:F94)</f>
        <v>0</v>
      </c>
      <c r="G95" s="30">
        <f>SUM(G94)</f>
        <v>0</v>
      </c>
      <c r="H95" s="33">
        <f t="shared" si="4"/>
        <v>36555</v>
      </c>
      <c r="I95" s="11"/>
    </row>
    <row r="96" spans="1:9" s="10" customFormat="1" ht="12.75">
      <c r="A96" s="7">
        <v>61403</v>
      </c>
      <c r="B96" s="4" t="s">
        <v>75</v>
      </c>
      <c r="C96" s="20">
        <v>0</v>
      </c>
      <c r="D96" s="20"/>
      <c r="E96" s="18">
        <f>+C96+D96</f>
        <v>0</v>
      </c>
      <c r="F96" s="20">
        <v>0</v>
      </c>
      <c r="G96" s="20">
        <v>0</v>
      </c>
      <c r="H96" s="23">
        <f t="shared" si="4"/>
        <v>0</v>
      </c>
      <c r="I96" s="11"/>
    </row>
    <row r="97" spans="1:9" s="10" customFormat="1" ht="13.5" thickBot="1">
      <c r="A97" s="71"/>
      <c r="B97" s="72" t="s">
        <v>56</v>
      </c>
      <c r="C97" s="73">
        <f>+C96</f>
        <v>0</v>
      </c>
      <c r="D97" s="73">
        <f>+D96</f>
        <v>0</v>
      </c>
      <c r="E97" s="74">
        <f>+E96</f>
        <v>0</v>
      </c>
      <c r="F97" s="74">
        <f>+F96</f>
        <v>0</v>
      </c>
      <c r="G97" s="74">
        <f>SUM(G96)</f>
        <v>0</v>
      </c>
      <c r="H97" s="75">
        <f t="shared" si="4"/>
        <v>0</v>
      </c>
      <c r="I97" s="11"/>
    </row>
    <row r="98" spans="1:9" s="10" customFormat="1" ht="13.5" thickBot="1">
      <c r="A98" s="62"/>
      <c r="B98" s="48" t="s">
        <v>11</v>
      </c>
      <c r="C98" s="49">
        <f>+C95+C97</f>
        <v>36555</v>
      </c>
      <c r="D98" s="49">
        <f>+D97+D95</f>
        <v>0</v>
      </c>
      <c r="E98" s="80">
        <f>+E97+E95</f>
        <v>36555</v>
      </c>
      <c r="F98" s="86">
        <f>+F97+F95</f>
        <v>0</v>
      </c>
      <c r="G98" s="88">
        <v>0</v>
      </c>
      <c r="H98" s="100">
        <f>+H97+H95</f>
        <v>36555</v>
      </c>
      <c r="I98" s="11"/>
    </row>
    <row r="99" spans="1:9" ht="12.75">
      <c r="A99" s="67"/>
      <c r="B99" s="68" t="s">
        <v>2</v>
      </c>
      <c r="C99" s="69">
        <f>+C98+C84+C78+C71+C24</f>
        <v>9475399</v>
      </c>
      <c r="D99" s="70">
        <f>+D98+D84+D78+D71+D24</f>
        <v>0</v>
      </c>
      <c r="E99" s="81">
        <f>+E24+E71+E78+E98+E84</f>
        <v>9475399</v>
      </c>
      <c r="F99" s="87">
        <f>+F24+F71+F78+F98+F84</f>
        <v>1970454.5400000003</v>
      </c>
      <c r="G99" s="89">
        <f>+G24+G71+G78+G98+G84</f>
        <v>33974.29</v>
      </c>
      <c r="H99" s="101">
        <f>+E99-F99-G99</f>
        <v>7470970.17</v>
      </c>
      <c r="I99" s="2"/>
    </row>
    <row r="100" spans="3:9" ht="12.75">
      <c r="C100" s="9"/>
      <c r="D100" s="9"/>
      <c r="E100" s="9"/>
      <c r="F100" s="9"/>
      <c r="G100" s="9"/>
      <c r="H100" s="2"/>
      <c r="I100" s="2"/>
    </row>
    <row r="101" spans="3:9" ht="12.75">
      <c r="C101" s="9"/>
      <c r="D101" s="9"/>
      <c r="E101" s="9"/>
      <c r="F101" s="9"/>
      <c r="G101" s="9"/>
      <c r="H101" s="2"/>
      <c r="I101" s="2"/>
    </row>
    <row r="102" spans="3:9" ht="12.75">
      <c r="C102" s="9"/>
      <c r="D102" s="9"/>
      <c r="E102" s="9"/>
      <c r="F102" s="9"/>
      <c r="H102" s="2"/>
      <c r="I102" s="2"/>
    </row>
    <row r="103" spans="3:9" ht="12.75">
      <c r="C103" s="9"/>
      <c r="D103" s="9"/>
      <c r="E103" s="9"/>
      <c r="F103" s="9"/>
      <c r="H103" s="2"/>
      <c r="I103" s="2"/>
    </row>
    <row r="104" spans="3:9" ht="12.75">
      <c r="C104" s="9"/>
      <c r="D104" s="9"/>
      <c r="E104" s="9"/>
      <c r="F104" s="9"/>
      <c r="H104" s="2"/>
      <c r="I104" s="2"/>
    </row>
    <row r="105" spans="3:9" ht="12.75">
      <c r="C105" s="9"/>
      <c r="D105" s="9"/>
      <c r="E105" s="9"/>
      <c r="F105" s="9"/>
      <c r="G105" s="9"/>
      <c r="H105" s="2"/>
      <c r="I105" s="2"/>
    </row>
    <row r="106" spans="3:9" ht="12.75">
      <c r="C106" s="9"/>
      <c r="D106" s="9"/>
      <c r="E106" s="9"/>
      <c r="F106" s="9"/>
      <c r="G106" s="9"/>
      <c r="H106" s="2"/>
      <c r="I106" s="2"/>
    </row>
    <row r="107" spans="3:10" ht="12.75">
      <c r="C107" s="9"/>
      <c r="D107" s="9"/>
      <c r="E107" s="9"/>
      <c r="F107" s="9"/>
      <c r="G107" s="9"/>
      <c r="J107" s="2"/>
    </row>
    <row r="108" spans="3:7" ht="12.75">
      <c r="C108" s="9"/>
      <c r="D108" s="9"/>
      <c r="E108" s="9"/>
      <c r="F108" s="9"/>
      <c r="G108" s="9"/>
    </row>
    <row r="109" spans="3:8" ht="12.75">
      <c r="C109" s="13"/>
      <c r="D109" s="13"/>
      <c r="E109" s="13"/>
      <c r="F109" s="13"/>
      <c r="G109" s="13"/>
      <c r="H109" s="13"/>
    </row>
    <row r="110" spans="3:8" ht="12.75">
      <c r="C110" s="15"/>
      <c r="D110" s="15"/>
      <c r="E110" s="15"/>
      <c r="F110" s="15"/>
      <c r="G110" s="15"/>
      <c r="H110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1.1811023622047245" right="0" top="0.984251968503937" bottom="0.5905511811023623" header="0" footer="0"/>
  <pageSetup orientation="landscape" scale="90" r:id="rId2"/>
  <headerFooter alignWithMargins="0">
    <oddFooter>&amp;C&amp;F
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82">
      <selection activeCell="J89" sqref="J89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32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80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-17562.01</v>
      </c>
      <c r="E9" s="18">
        <f>+C9+D9</f>
        <v>4964037.99</v>
      </c>
      <c r="F9" s="18">
        <v>1197305.31</v>
      </c>
      <c r="G9" s="18">
        <v>30531.44</v>
      </c>
      <c r="H9" s="19">
        <f aca="true" t="shared" si="0" ref="H9:H73">+E9-F9-G9</f>
        <v>3736201.24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/>
      <c r="E11" s="18">
        <f t="shared" si="1"/>
        <v>0</v>
      </c>
      <c r="F11" s="18"/>
      <c r="G11" s="18">
        <v>0</v>
      </c>
      <c r="H11" s="19">
        <f t="shared" si="0"/>
        <v>0</v>
      </c>
    </row>
    <row r="12" spans="1:8" ht="12.75">
      <c r="A12" s="7">
        <v>51201</v>
      </c>
      <c r="B12" s="4" t="s">
        <v>5</v>
      </c>
      <c r="C12" s="20">
        <v>1068700</v>
      </c>
      <c r="D12" s="14">
        <v>-8638.98</v>
      </c>
      <c r="E12" s="18">
        <f t="shared" si="1"/>
        <v>1060061.02</v>
      </c>
      <c r="F12" s="18">
        <v>239360.7</v>
      </c>
      <c r="G12" s="18">
        <v>19171.58</v>
      </c>
      <c r="H12" s="19">
        <f t="shared" si="0"/>
        <v>801528.7400000001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/>
      <c r="E14" s="18">
        <f t="shared" si="1"/>
        <v>0</v>
      </c>
      <c r="F14" s="18"/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-3112.63</v>
      </c>
      <c r="E15" s="18">
        <f t="shared" si="1"/>
        <v>328777.37</v>
      </c>
      <c r="F15" s="18">
        <v>73704.77</v>
      </c>
      <c r="G15" s="18">
        <v>6150.09</v>
      </c>
      <c r="H15" s="19">
        <f t="shared" si="0"/>
        <v>248922.50999999998</v>
      </c>
    </row>
    <row r="16" spans="1:8" ht="12.75">
      <c r="A16" s="7">
        <v>51402</v>
      </c>
      <c r="B16" s="4" t="s">
        <v>7</v>
      </c>
      <c r="C16" s="20">
        <v>57985</v>
      </c>
      <c r="D16" s="20">
        <v>-599.15</v>
      </c>
      <c r="E16" s="18">
        <f t="shared" si="1"/>
        <v>57385.85</v>
      </c>
      <c r="F16" s="18">
        <v>12695.55</v>
      </c>
      <c r="G16" s="18">
        <v>1198.3</v>
      </c>
      <c r="H16" s="19">
        <f t="shared" si="0"/>
        <v>43492</v>
      </c>
    </row>
    <row r="17" spans="1:8" ht="12.75">
      <c r="A17" s="7">
        <v>51501</v>
      </c>
      <c r="B17" s="4" t="s">
        <v>8</v>
      </c>
      <c r="C17" s="20">
        <v>320785</v>
      </c>
      <c r="D17" s="20">
        <v>25091.73</v>
      </c>
      <c r="E17" s="18">
        <f t="shared" si="1"/>
        <v>345876.73</v>
      </c>
      <c r="F17" s="18">
        <v>81692.52</v>
      </c>
      <c r="G17" s="18">
        <v>7180.08</v>
      </c>
      <c r="H17" s="19">
        <f t="shared" si="0"/>
        <v>257004.12999999998</v>
      </c>
    </row>
    <row r="18" spans="1:8" ht="12.75">
      <c r="A18" s="7">
        <v>51502</v>
      </c>
      <c r="B18" s="4" t="s">
        <v>9</v>
      </c>
      <c r="C18" s="20">
        <v>72140</v>
      </c>
      <c r="D18" s="20">
        <v>4821.04</v>
      </c>
      <c r="E18" s="18">
        <f t="shared" si="1"/>
        <v>76961.04</v>
      </c>
      <c r="F18" s="18">
        <v>17874.21</v>
      </c>
      <c r="G18" s="18">
        <v>1901.83</v>
      </c>
      <c r="H18" s="19">
        <f t="shared" si="0"/>
        <v>57184.99999999999</v>
      </c>
    </row>
    <row r="19" spans="1:8" ht="12.75">
      <c r="A19" s="7">
        <v>51601</v>
      </c>
      <c r="B19" s="4" t="s">
        <v>10</v>
      </c>
      <c r="C19" s="20">
        <v>46625</v>
      </c>
      <c r="D19" s="20"/>
      <c r="E19" s="18">
        <f t="shared" si="1"/>
        <v>46625</v>
      </c>
      <c r="F19" s="18">
        <v>11657.28</v>
      </c>
      <c r="G19" s="18">
        <v>0</v>
      </c>
      <c r="H19" s="19">
        <f t="shared" si="0"/>
        <v>34967.72</v>
      </c>
    </row>
    <row r="20" spans="1:8" ht="12.75">
      <c r="A20" s="7">
        <v>51701</v>
      </c>
      <c r="B20" s="4" t="s">
        <v>71</v>
      </c>
      <c r="C20" s="20">
        <v>54989</v>
      </c>
      <c r="D20" s="20">
        <v>-6455.34</v>
      </c>
      <c r="E20" s="18">
        <f t="shared" si="1"/>
        <v>48533.66</v>
      </c>
      <c r="F20" s="18">
        <v>48522.51</v>
      </c>
      <c r="G20" s="18">
        <v>11.15</v>
      </c>
      <c r="H20" s="19">
        <f t="shared" si="0"/>
        <v>1.4548362514688051E-12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6455.34</v>
      </c>
      <c r="G21" s="18"/>
      <c r="H21" s="19">
        <f t="shared" si="0"/>
        <v>0</v>
      </c>
    </row>
    <row r="22" spans="1:8" ht="12.75">
      <c r="A22" s="7">
        <v>51903</v>
      </c>
      <c r="B22" s="4" t="s">
        <v>67</v>
      </c>
      <c r="C22" s="20">
        <v>71895</v>
      </c>
      <c r="D22" s="20"/>
      <c r="E22" s="18">
        <f t="shared" si="1"/>
        <v>71895</v>
      </c>
      <c r="F22" s="18">
        <v>15367.07</v>
      </c>
      <c r="G22" s="18">
        <v>8920.67</v>
      </c>
      <c r="H22" s="19">
        <f t="shared" si="0"/>
        <v>47607.26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8" ht="12.75">
      <c r="A24" s="28"/>
      <c r="B24" s="29" t="s">
        <v>11</v>
      </c>
      <c r="C24" s="65">
        <f>SUM(C9:C23)</f>
        <v>7236009</v>
      </c>
      <c r="D24" s="30">
        <f>SUM(D9:D23)</f>
        <v>0</v>
      </c>
      <c r="E24" s="76">
        <f>SUM(E9:E23)</f>
        <v>7236008.999999999</v>
      </c>
      <c r="F24" s="83">
        <f>SUM(F9:F23)</f>
        <v>1704635.2600000002</v>
      </c>
      <c r="G24" s="103">
        <f>SUM(G9:G23)</f>
        <v>75065.14</v>
      </c>
      <c r="H24" s="96">
        <f t="shared" si="0"/>
        <v>5456308.599999999</v>
      </c>
    </row>
    <row r="25" spans="1:8" ht="12.75">
      <c r="A25" s="7">
        <v>54101</v>
      </c>
      <c r="B25" s="4" t="s">
        <v>12</v>
      </c>
      <c r="C25" s="20">
        <v>52905</v>
      </c>
      <c r="D25" s="20">
        <v>7769.28</v>
      </c>
      <c r="E25" s="18">
        <f aca="true" t="shared" si="2" ref="E25:E42">+C25+D25</f>
        <v>60674.28</v>
      </c>
      <c r="F25" s="18">
        <v>38415.87</v>
      </c>
      <c r="G25" s="18">
        <v>0</v>
      </c>
      <c r="H25" s="19">
        <f t="shared" si="0"/>
        <v>22258.409999999996</v>
      </c>
    </row>
    <row r="26" spans="1:8" ht="12.75">
      <c r="A26" s="7">
        <v>54103</v>
      </c>
      <c r="B26" s="4" t="s">
        <v>13</v>
      </c>
      <c r="C26" s="20">
        <v>1000</v>
      </c>
      <c r="D26" s="20"/>
      <c r="E26" s="18">
        <f t="shared" si="2"/>
        <v>1000</v>
      </c>
      <c r="F26" s="18">
        <v>54</v>
      </c>
      <c r="G26" s="18">
        <v>0</v>
      </c>
      <c r="H26" s="19">
        <f t="shared" si="0"/>
        <v>946</v>
      </c>
    </row>
    <row r="27" spans="1:8" ht="12.75">
      <c r="A27" s="7">
        <v>54104</v>
      </c>
      <c r="B27" s="4" t="s">
        <v>14</v>
      </c>
      <c r="C27" s="20">
        <v>53150</v>
      </c>
      <c r="D27" s="20">
        <v>-1720</v>
      </c>
      <c r="E27" s="18">
        <f t="shared" si="2"/>
        <v>51430</v>
      </c>
      <c r="F27" s="18">
        <v>1755.7</v>
      </c>
      <c r="G27" s="18">
        <v>0</v>
      </c>
      <c r="H27" s="19">
        <f t="shared" si="0"/>
        <v>49674.3</v>
      </c>
    </row>
    <row r="28" spans="1:11" ht="12.75">
      <c r="A28" s="7">
        <v>54105</v>
      </c>
      <c r="B28" s="4" t="s">
        <v>15</v>
      </c>
      <c r="C28" s="20">
        <v>17135</v>
      </c>
      <c r="D28" s="20">
        <v>289.57</v>
      </c>
      <c r="E28" s="18">
        <f t="shared" si="2"/>
        <v>17424.57</v>
      </c>
      <c r="F28" s="18">
        <v>16771.7</v>
      </c>
      <c r="G28" s="18">
        <v>0</v>
      </c>
      <c r="H28" s="19">
        <f t="shared" si="0"/>
        <v>652.869999999999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>
        <v>87</v>
      </c>
      <c r="E29" s="18">
        <f t="shared" si="2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20">
        <v>10800</v>
      </c>
      <c r="D30" s="20">
        <v>565.9</v>
      </c>
      <c r="E30" s="18">
        <f t="shared" si="2"/>
        <v>11365.9</v>
      </c>
      <c r="F30" s="18">
        <v>9444.61</v>
      </c>
      <c r="G30" s="18">
        <v>0</v>
      </c>
      <c r="H30" s="19">
        <f t="shared" si="0"/>
        <v>1921.289999999999</v>
      </c>
    </row>
    <row r="31" spans="1:8" ht="12.75">
      <c r="A31" s="7">
        <v>54108</v>
      </c>
      <c r="B31" s="4" t="s">
        <v>18</v>
      </c>
      <c r="C31" s="20">
        <v>15000</v>
      </c>
      <c r="D31" s="20"/>
      <c r="E31" s="18">
        <f t="shared" si="2"/>
        <v>15000</v>
      </c>
      <c r="F31" s="18"/>
      <c r="G31" s="18">
        <v>0</v>
      </c>
      <c r="H31" s="19">
        <f t="shared" si="0"/>
        <v>15000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2"/>
        <v>4000</v>
      </c>
      <c r="F32" s="18"/>
      <c r="G32" s="18">
        <v>0</v>
      </c>
      <c r="H32" s="19">
        <f t="shared" si="0"/>
        <v>4000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2"/>
        <v>20025</v>
      </c>
      <c r="F33" s="18">
        <v>21</v>
      </c>
      <c r="G33" s="18">
        <v>0</v>
      </c>
      <c r="H33" s="19">
        <f t="shared" si="0"/>
        <v>20004</v>
      </c>
    </row>
    <row r="34" spans="1:12" ht="12.75">
      <c r="A34" s="7">
        <v>54111</v>
      </c>
      <c r="B34" s="4" t="s">
        <v>21</v>
      </c>
      <c r="C34" s="20">
        <v>400</v>
      </c>
      <c r="D34" s="20">
        <v>-400</v>
      </c>
      <c r="E34" s="18">
        <f t="shared" si="2"/>
        <v>0</v>
      </c>
      <c r="F34" s="18">
        <v>21.7</v>
      </c>
      <c r="G34" s="18">
        <v>0</v>
      </c>
      <c r="H34" s="19">
        <f t="shared" si="0"/>
        <v>-21.7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47.43</v>
      </c>
      <c r="E35" s="18">
        <f t="shared" si="2"/>
        <v>1447.43</v>
      </c>
      <c r="F35" s="18">
        <v>174.47</v>
      </c>
      <c r="G35" s="18">
        <v>0</v>
      </c>
      <c r="H35" s="19">
        <f t="shared" si="0"/>
        <v>1272.96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/>
      <c r="E36" s="18">
        <f t="shared" si="2"/>
        <v>900</v>
      </c>
      <c r="F36" s="18"/>
      <c r="G36" s="18">
        <v>0</v>
      </c>
      <c r="H36" s="19">
        <f t="shared" si="0"/>
        <v>900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-447.83</v>
      </c>
      <c r="E37" s="18">
        <f t="shared" si="2"/>
        <v>4977.17</v>
      </c>
      <c r="F37" s="18">
        <v>4886.98</v>
      </c>
      <c r="G37" s="18">
        <v>0</v>
      </c>
      <c r="H37" s="19">
        <f t="shared" si="0"/>
        <v>90.19000000000051</v>
      </c>
    </row>
    <row r="38" spans="1:8" ht="12.75">
      <c r="A38" s="7">
        <v>54115</v>
      </c>
      <c r="B38" s="4" t="s">
        <v>25</v>
      </c>
      <c r="C38" s="20">
        <v>12000</v>
      </c>
      <c r="D38" s="20"/>
      <c r="E38" s="18">
        <f t="shared" si="2"/>
        <v>12000</v>
      </c>
      <c r="F38" s="18"/>
      <c r="G38" s="18">
        <v>0</v>
      </c>
      <c r="H38" s="19">
        <f t="shared" si="0"/>
        <v>12000</v>
      </c>
    </row>
    <row r="39" spans="1:8" ht="12.75">
      <c r="A39" s="7">
        <v>54116</v>
      </c>
      <c r="B39" s="4" t="s">
        <v>26</v>
      </c>
      <c r="C39" s="20">
        <v>600</v>
      </c>
      <c r="D39" s="20"/>
      <c r="E39" s="18">
        <f t="shared" si="2"/>
        <v>600</v>
      </c>
      <c r="F39" s="18">
        <v>459.3</v>
      </c>
      <c r="G39" s="18">
        <v>0</v>
      </c>
      <c r="H39" s="19">
        <f t="shared" si="0"/>
        <v>140.7</v>
      </c>
    </row>
    <row r="40" spans="1:8" ht="12.75">
      <c r="A40" s="7">
        <v>54118</v>
      </c>
      <c r="B40" s="4" t="s">
        <v>27</v>
      </c>
      <c r="C40" s="20">
        <v>1750</v>
      </c>
      <c r="D40" s="20">
        <v>1.75</v>
      </c>
      <c r="E40" s="18">
        <f t="shared" si="2"/>
        <v>1751.75</v>
      </c>
      <c r="F40" s="18">
        <v>768.85</v>
      </c>
      <c r="G40" s="18">
        <v>0</v>
      </c>
      <c r="H40" s="19">
        <f t="shared" si="0"/>
        <v>982.9</v>
      </c>
    </row>
    <row r="41" spans="1:8" ht="12.75">
      <c r="A41" s="7">
        <v>54119</v>
      </c>
      <c r="B41" s="4" t="s">
        <v>28</v>
      </c>
      <c r="C41" s="20">
        <v>2000</v>
      </c>
      <c r="D41" s="20">
        <v>25.76</v>
      </c>
      <c r="E41" s="18">
        <f t="shared" si="2"/>
        <v>2025.76</v>
      </c>
      <c r="F41" s="18">
        <v>329.83</v>
      </c>
      <c r="G41" s="18">
        <v>0</v>
      </c>
      <c r="H41" s="19">
        <f t="shared" si="0"/>
        <v>1695.93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-7289.02</v>
      </c>
      <c r="E42" s="18">
        <f t="shared" si="2"/>
        <v>472105.98</v>
      </c>
      <c r="F42" s="18">
        <v>409713.73</v>
      </c>
      <c r="G42" s="18">
        <v>0</v>
      </c>
      <c r="H42" s="43">
        <f t="shared" si="0"/>
        <v>62392.25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-1070.1600000000008</v>
      </c>
      <c r="E43" s="46">
        <f>SUM(E25:E42)</f>
        <v>676964.84</v>
      </c>
      <c r="F43" s="46">
        <f>SUM(F25:F42)</f>
        <v>483054.74</v>
      </c>
      <c r="G43" s="46">
        <f>SUM(G25:G42)</f>
        <v>0</v>
      </c>
      <c r="H43" s="47">
        <f t="shared" si="0"/>
        <v>193910.09999999998</v>
      </c>
    </row>
    <row r="44" spans="1:8" ht="12.75">
      <c r="A44" s="36"/>
      <c r="B44" s="37"/>
      <c r="C44" s="34"/>
      <c r="D44" s="34"/>
      <c r="E44" s="34"/>
      <c r="F44" s="34"/>
      <c r="G44" s="34"/>
      <c r="H44" s="38"/>
    </row>
    <row r="45" spans="1:8" ht="12.75">
      <c r="A45" s="36"/>
      <c r="B45" s="37"/>
      <c r="C45" s="34"/>
      <c r="D45" s="34"/>
      <c r="E45" s="34"/>
      <c r="F45" s="34"/>
      <c r="G45" s="34"/>
      <c r="H45" s="38"/>
    </row>
    <row r="46" spans="1:8" ht="13.5" thickBot="1">
      <c r="A46" s="36"/>
      <c r="B46" s="37"/>
      <c r="C46" s="34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-1933.8</v>
      </c>
      <c r="E48" s="18">
        <f>+C48+D48</f>
        <v>189321.2</v>
      </c>
      <c r="F48" s="18">
        <v>31557.54</v>
      </c>
      <c r="G48" s="18">
        <v>0</v>
      </c>
      <c r="H48" s="61">
        <f t="shared" si="0"/>
        <v>157763.66</v>
      </c>
    </row>
    <row r="49" spans="1:8" ht="12.75">
      <c r="A49" s="7">
        <v>54202</v>
      </c>
      <c r="B49" s="4" t="s">
        <v>31</v>
      </c>
      <c r="C49" s="20">
        <v>43800</v>
      </c>
      <c r="D49" s="20"/>
      <c r="E49" s="18">
        <f>+C49+D49</f>
        <v>43800</v>
      </c>
      <c r="F49" s="18">
        <v>5505.44</v>
      </c>
      <c r="G49" s="18">
        <v>0</v>
      </c>
      <c r="H49" s="19">
        <f t="shared" si="0"/>
        <v>38294.56</v>
      </c>
    </row>
    <row r="50" spans="1:8" ht="12.75">
      <c r="A50" s="40">
        <v>54203</v>
      </c>
      <c r="B50" s="41" t="s">
        <v>32</v>
      </c>
      <c r="C50" s="42">
        <v>188800</v>
      </c>
      <c r="D50" s="42">
        <v>-66.2</v>
      </c>
      <c r="E50" s="18">
        <f>+C50+D50</f>
        <v>188733.8</v>
      </c>
      <c r="F50" s="18">
        <v>35956.4</v>
      </c>
      <c r="G50" s="18">
        <v>0</v>
      </c>
      <c r="H50" s="43">
        <f t="shared" si="0"/>
        <v>152777.4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0</v>
      </c>
      <c r="H51" s="23">
        <f t="shared" si="0"/>
        <v>1200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-2000</v>
      </c>
      <c r="E52" s="30">
        <f>SUM(E48:E51)</f>
        <v>423055</v>
      </c>
      <c r="F52" s="30">
        <f>SUM(F48:F51)</f>
        <v>73019.38</v>
      </c>
      <c r="G52" s="30">
        <f>SUM(G48:G51)</f>
        <v>0</v>
      </c>
      <c r="H52" s="33">
        <f t="shared" si="0"/>
        <v>350035.62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3" ref="E53:E62">+C53+D53</f>
        <v>35000</v>
      </c>
      <c r="F53" s="18">
        <v>18805</v>
      </c>
      <c r="G53" s="18">
        <v>0</v>
      </c>
      <c r="H53" s="23">
        <f t="shared" si="0"/>
        <v>16195</v>
      </c>
    </row>
    <row r="54" spans="1:8" ht="12.75">
      <c r="A54" s="6">
        <v>54302</v>
      </c>
      <c r="B54" s="5" t="s">
        <v>35</v>
      </c>
      <c r="C54" s="18">
        <v>63000</v>
      </c>
      <c r="D54" s="18">
        <v>27.5</v>
      </c>
      <c r="E54" s="18">
        <f t="shared" si="3"/>
        <v>63027.5</v>
      </c>
      <c r="F54" s="18">
        <v>10083.79</v>
      </c>
      <c r="G54" s="18">
        <v>0</v>
      </c>
      <c r="H54" s="19">
        <f t="shared" si="0"/>
        <v>52943.71</v>
      </c>
    </row>
    <row r="55" spans="1:8" ht="12.75">
      <c r="A55" s="7">
        <v>54304</v>
      </c>
      <c r="B55" s="4" t="s">
        <v>36</v>
      </c>
      <c r="C55" s="20">
        <v>2000</v>
      </c>
      <c r="D55" s="20"/>
      <c r="E55" s="18">
        <f t="shared" si="3"/>
        <v>2000</v>
      </c>
      <c r="F55" s="18"/>
      <c r="G55" s="18">
        <v>0</v>
      </c>
      <c r="H55" s="23">
        <f t="shared" si="0"/>
        <v>2000</v>
      </c>
    </row>
    <row r="56" spans="1:8" ht="12.75">
      <c r="A56" s="7">
        <v>54305</v>
      </c>
      <c r="B56" s="4" t="s">
        <v>37</v>
      </c>
      <c r="C56" s="20">
        <v>74200</v>
      </c>
      <c r="D56" s="20"/>
      <c r="E56" s="18">
        <f t="shared" si="3"/>
        <v>74200</v>
      </c>
      <c r="F56" s="18">
        <v>508.51</v>
      </c>
      <c r="G56" s="18">
        <v>0</v>
      </c>
      <c r="H56" s="23">
        <f t="shared" si="0"/>
        <v>73691.49</v>
      </c>
    </row>
    <row r="57" spans="1:8" ht="12.75">
      <c r="A57" s="7">
        <v>54307</v>
      </c>
      <c r="B57" s="4" t="s">
        <v>38</v>
      </c>
      <c r="C57" s="20">
        <v>13000</v>
      </c>
      <c r="D57" s="20"/>
      <c r="E57" s="18">
        <f t="shared" si="3"/>
        <v>13000</v>
      </c>
      <c r="F57" s="18">
        <v>6087.36</v>
      </c>
      <c r="G57" s="18">
        <v>0</v>
      </c>
      <c r="H57" s="23">
        <f t="shared" si="0"/>
        <v>6912.64</v>
      </c>
    </row>
    <row r="58" spans="1:8" ht="12.75">
      <c r="A58" s="7">
        <v>54313</v>
      </c>
      <c r="B58" s="4" t="s">
        <v>39</v>
      </c>
      <c r="C58" s="20">
        <v>33900</v>
      </c>
      <c r="D58" s="20">
        <v>-30.2</v>
      </c>
      <c r="E58" s="18">
        <f t="shared" si="3"/>
        <v>33869.8</v>
      </c>
      <c r="F58" s="18"/>
      <c r="G58" s="18">
        <v>0</v>
      </c>
      <c r="H58" s="23">
        <f t="shared" si="0"/>
        <v>33869.8</v>
      </c>
    </row>
    <row r="59" spans="1:8" ht="12.75">
      <c r="A59" s="7">
        <v>54314</v>
      </c>
      <c r="B59" s="4" t="s">
        <v>52</v>
      </c>
      <c r="C59" s="20">
        <v>47000</v>
      </c>
      <c r="D59" s="20">
        <v>5200</v>
      </c>
      <c r="E59" s="18">
        <f t="shared" si="3"/>
        <v>52200</v>
      </c>
      <c r="F59" s="18">
        <v>3402</v>
      </c>
      <c r="G59" s="18">
        <v>0</v>
      </c>
      <c r="H59" s="23">
        <f t="shared" si="0"/>
        <v>48798</v>
      </c>
    </row>
    <row r="60" spans="1:8" ht="12.75">
      <c r="A60" s="7">
        <v>54316</v>
      </c>
      <c r="B60" s="4" t="s">
        <v>40</v>
      </c>
      <c r="C60" s="20">
        <v>24000</v>
      </c>
      <c r="D60" s="20"/>
      <c r="E60" s="18">
        <f t="shared" si="3"/>
        <v>24000</v>
      </c>
      <c r="F60" s="18">
        <v>22159.06</v>
      </c>
      <c r="G60" s="18">
        <v>0</v>
      </c>
      <c r="H60" s="23">
        <f t="shared" si="0"/>
        <v>1840.9399999999987</v>
      </c>
    </row>
    <row r="61" spans="1:8" ht="12.75">
      <c r="A61" s="7">
        <v>54317</v>
      </c>
      <c r="B61" s="4" t="s">
        <v>41</v>
      </c>
      <c r="C61" s="20">
        <v>584880</v>
      </c>
      <c r="D61" s="20"/>
      <c r="E61" s="18">
        <f t="shared" si="3"/>
        <v>584880</v>
      </c>
      <c r="F61" s="18">
        <v>246772.92</v>
      </c>
      <c r="G61" s="18">
        <v>0.6</v>
      </c>
      <c r="H61" s="23">
        <f t="shared" si="0"/>
        <v>338106.48</v>
      </c>
    </row>
    <row r="62" spans="1:8" ht="12.75">
      <c r="A62" s="7">
        <v>54399</v>
      </c>
      <c r="B62" s="4" t="s">
        <v>42</v>
      </c>
      <c r="C62" s="20">
        <v>49280</v>
      </c>
      <c r="D62" s="20">
        <v>-2127.14</v>
      </c>
      <c r="E62" s="18">
        <f t="shared" si="3"/>
        <v>47152.86</v>
      </c>
      <c r="F62" s="18">
        <v>34244.86</v>
      </c>
      <c r="G62" s="18">
        <v>0</v>
      </c>
      <c r="H62" s="23">
        <f t="shared" si="0"/>
        <v>12908</v>
      </c>
    </row>
    <row r="63" spans="1:8" ht="12.75">
      <c r="A63" s="8"/>
      <c r="B63" s="29" t="s">
        <v>56</v>
      </c>
      <c r="C63" s="30">
        <f>SUM(C53:C62)</f>
        <v>926260</v>
      </c>
      <c r="D63" s="30">
        <f>SUM(D53:D62)</f>
        <v>3070.1600000000003</v>
      </c>
      <c r="E63" s="30">
        <f>SUM(E53:E62)</f>
        <v>929330.16</v>
      </c>
      <c r="F63" s="30">
        <f>SUM(F53:F62)</f>
        <v>342063.5</v>
      </c>
      <c r="G63" s="30">
        <f>SUM(G53:G62)</f>
        <v>0.6</v>
      </c>
      <c r="H63" s="33">
        <f t="shared" si="0"/>
        <v>587266.06</v>
      </c>
    </row>
    <row r="64" spans="1:8" ht="12.75">
      <c r="A64" s="7">
        <v>54402</v>
      </c>
      <c r="B64" s="4" t="s">
        <v>43</v>
      </c>
      <c r="C64" s="20">
        <v>8000</v>
      </c>
      <c r="D64" s="20"/>
      <c r="E64" s="18">
        <f>+C64+D64</f>
        <v>8000</v>
      </c>
      <c r="F64" s="18">
        <v>1625.57</v>
      </c>
      <c r="G64" s="20">
        <v>0</v>
      </c>
      <c r="H64" s="23">
        <f t="shared" si="0"/>
        <v>6374.43</v>
      </c>
    </row>
    <row r="65" spans="1:8" ht="12.75">
      <c r="A65" s="7">
        <v>54403</v>
      </c>
      <c r="B65" s="4" t="s">
        <v>44</v>
      </c>
      <c r="C65" s="20">
        <v>11460</v>
      </c>
      <c r="D65" s="20"/>
      <c r="E65" s="18">
        <f>+C65+D65</f>
        <v>11460</v>
      </c>
      <c r="F65" s="18">
        <v>1690</v>
      </c>
      <c r="G65" s="18">
        <v>0</v>
      </c>
      <c r="H65" s="23">
        <f t="shared" si="0"/>
        <v>9770</v>
      </c>
    </row>
    <row r="66" spans="1:8" ht="12.75">
      <c r="A66" s="7">
        <v>54404</v>
      </c>
      <c r="B66" s="4" t="s">
        <v>45</v>
      </c>
      <c r="C66" s="20">
        <v>20000</v>
      </c>
      <c r="D66" s="20"/>
      <c r="E66" s="18">
        <f>+C66+D66</f>
        <v>20000</v>
      </c>
      <c r="F66" s="18">
        <v>6550</v>
      </c>
      <c r="G66" s="18">
        <v>0</v>
      </c>
      <c r="H66" s="23">
        <f t="shared" si="0"/>
        <v>13450</v>
      </c>
    </row>
    <row r="67" spans="1:8" ht="12.75">
      <c r="A67" s="8"/>
      <c r="B67" s="29" t="s">
        <v>56</v>
      </c>
      <c r="C67" s="30">
        <f>SUM(C64:C66)</f>
        <v>39460</v>
      </c>
      <c r="D67" s="30">
        <f>SUM(D64:D66)</f>
        <v>0</v>
      </c>
      <c r="E67" s="30">
        <f>SUM(E64:E66)</f>
        <v>39460</v>
      </c>
      <c r="F67" s="30">
        <f>SUM(F64:F66)</f>
        <v>9865.57</v>
      </c>
      <c r="G67" s="30">
        <f>SUM(G64:G66)</f>
        <v>0</v>
      </c>
      <c r="H67" s="33">
        <f t="shared" si="0"/>
        <v>29594.43</v>
      </c>
    </row>
    <row r="68" spans="1:8" ht="12.75">
      <c r="A68" s="7">
        <v>54505</v>
      </c>
      <c r="B68" s="4" t="s">
        <v>46</v>
      </c>
      <c r="C68" s="20">
        <v>4000</v>
      </c>
      <c r="D68" s="20"/>
      <c r="E68" s="18">
        <f>+C68+D68</f>
        <v>4000</v>
      </c>
      <c r="F68" s="18">
        <v>0</v>
      </c>
      <c r="G68" s="18">
        <v>0</v>
      </c>
      <c r="H68" s="23">
        <f t="shared" si="0"/>
        <v>4000</v>
      </c>
    </row>
    <row r="69" spans="1:8" ht="12.75">
      <c r="A69" s="7">
        <v>54599</v>
      </c>
      <c r="B69" s="4" t="s">
        <v>66</v>
      </c>
      <c r="C69" s="20">
        <v>34100</v>
      </c>
      <c r="D69" s="20"/>
      <c r="E69" s="18">
        <f>+C69+D69</f>
        <v>34100</v>
      </c>
      <c r="F69" s="18">
        <v>0</v>
      </c>
      <c r="G69" s="18">
        <v>0</v>
      </c>
      <c r="H69" s="23">
        <f t="shared" si="0"/>
        <v>34100</v>
      </c>
    </row>
    <row r="70" spans="1:8" ht="12.75">
      <c r="A70" s="8"/>
      <c r="B70" s="29" t="s">
        <v>56</v>
      </c>
      <c r="C70" s="30">
        <f>SUM(C68:C69)</f>
        <v>38100</v>
      </c>
      <c r="D70" s="30">
        <f>SUM(D68:D69)</f>
        <v>0</v>
      </c>
      <c r="E70" s="30">
        <f>SUM(E68:E69)</f>
        <v>38100</v>
      </c>
      <c r="F70" s="30">
        <f>SUM(F68:F69)</f>
        <v>0</v>
      </c>
      <c r="G70" s="30">
        <f>SUM(G68:G69)</f>
        <v>0</v>
      </c>
      <c r="H70" s="23">
        <f t="shared" si="0"/>
        <v>38100</v>
      </c>
    </row>
    <row r="71" spans="1:8" ht="12.75">
      <c r="A71" s="31"/>
      <c r="B71" s="29" t="s">
        <v>11</v>
      </c>
      <c r="C71" s="30">
        <f>+C70+C67+C63+C52+C43</f>
        <v>2106910</v>
      </c>
      <c r="D71" s="30">
        <f>+D70+D67+D63+D52+D43</f>
        <v>0</v>
      </c>
      <c r="E71" s="76">
        <f>+E70+E67+E63+E52+E43</f>
        <v>2106910</v>
      </c>
      <c r="F71" s="83">
        <f>+F70+F67+F63+F52+F43</f>
        <v>908003.19</v>
      </c>
      <c r="G71" s="105">
        <f>+G70+G67+G63+G52+G43</f>
        <v>0.6</v>
      </c>
      <c r="H71" s="98">
        <f t="shared" si="0"/>
        <v>1198906.21</v>
      </c>
    </row>
    <row r="72" spans="1:8" ht="12.75">
      <c r="A72" s="7">
        <v>55599</v>
      </c>
      <c r="B72" s="4" t="s">
        <v>47</v>
      </c>
      <c r="C72" s="20">
        <v>3400</v>
      </c>
      <c r="D72" s="20"/>
      <c r="E72" s="18">
        <f>+C72+D72</f>
        <v>3400</v>
      </c>
      <c r="F72" s="18">
        <v>2718.64</v>
      </c>
      <c r="G72" s="18">
        <v>0</v>
      </c>
      <c r="H72" s="23">
        <f t="shared" si="0"/>
        <v>681.3600000000001</v>
      </c>
    </row>
    <row r="73" spans="1:8" ht="12.75">
      <c r="A73" s="8"/>
      <c r="B73" s="29" t="s">
        <v>56</v>
      </c>
      <c r="C73" s="30">
        <f>SUM(C72)</f>
        <v>3400</v>
      </c>
      <c r="D73" s="30">
        <f>SUM(D72)</f>
        <v>0</v>
      </c>
      <c r="E73" s="30">
        <f>SUM(E72)</f>
        <v>3400</v>
      </c>
      <c r="F73" s="30">
        <f>SUM(F72)</f>
        <v>2718.64</v>
      </c>
      <c r="G73" s="30">
        <f>SUM(G72)</f>
        <v>0</v>
      </c>
      <c r="H73" s="23">
        <f t="shared" si="0"/>
        <v>681.3600000000001</v>
      </c>
    </row>
    <row r="74" spans="1:8" ht="12.75">
      <c r="A74" s="7">
        <v>55601</v>
      </c>
      <c r="B74" s="4" t="s">
        <v>48</v>
      </c>
      <c r="C74" s="20">
        <v>47000</v>
      </c>
      <c r="D74" s="20"/>
      <c r="E74" s="18">
        <f>+C74+D74</f>
        <v>47000</v>
      </c>
      <c r="F74" s="18">
        <v>10362.94</v>
      </c>
      <c r="G74" s="18">
        <v>0</v>
      </c>
      <c r="H74" s="23">
        <f aca="true" t="shared" si="4" ref="H74:H97">+E74-F74-G74</f>
        <v>36637.06</v>
      </c>
    </row>
    <row r="75" spans="1:8" ht="12.75">
      <c r="A75" s="7">
        <v>55602</v>
      </c>
      <c r="B75" s="4" t="s">
        <v>49</v>
      </c>
      <c r="C75" s="20">
        <v>36000</v>
      </c>
      <c r="D75" s="20">
        <v>0</v>
      </c>
      <c r="E75" s="18">
        <f>+C75+D75</f>
        <v>36000</v>
      </c>
      <c r="F75" s="18">
        <v>10843.73</v>
      </c>
      <c r="G75" s="18">
        <v>0</v>
      </c>
      <c r="H75" s="23">
        <f t="shared" si="4"/>
        <v>25156.27</v>
      </c>
    </row>
    <row r="76" spans="1:8" ht="12.75">
      <c r="A76" s="7">
        <v>55603</v>
      </c>
      <c r="B76" s="4" t="s">
        <v>72</v>
      </c>
      <c r="C76" s="20">
        <v>25</v>
      </c>
      <c r="D76" s="20">
        <v>0</v>
      </c>
      <c r="E76" s="18">
        <f>+C76+D76</f>
        <v>25</v>
      </c>
      <c r="F76" s="18">
        <v>0</v>
      </c>
      <c r="G76" s="20">
        <v>0</v>
      </c>
      <c r="H76" s="23">
        <f t="shared" si="4"/>
        <v>25</v>
      </c>
    </row>
    <row r="77" spans="1:9" ht="12.75">
      <c r="A77" s="8"/>
      <c r="B77" s="29" t="s">
        <v>56</v>
      </c>
      <c r="C77" s="30">
        <f>SUM(C74:C76)</f>
        <v>83025</v>
      </c>
      <c r="D77" s="30">
        <f>SUM(D74:D75)</f>
        <v>0</v>
      </c>
      <c r="E77" s="30">
        <f>SUM(E74:E76)</f>
        <v>83025</v>
      </c>
      <c r="F77" s="30">
        <f>SUM(F74:F76)</f>
        <v>21206.67</v>
      </c>
      <c r="G77" s="30">
        <f>SUM(G74:G76)</f>
        <v>0</v>
      </c>
      <c r="H77" s="23">
        <f t="shared" si="4"/>
        <v>61818.33</v>
      </c>
      <c r="I77" s="2"/>
    </row>
    <row r="78" spans="1:9" ht="12.75">
      <c r="A78" s="31"/>
      <c r="B78" s="29" t="s">
        <v>11</v>
      </c>
      <c r="C78" s="30">
        <f>+C77+C73</f>
        <v>86425</v>
      </c>
      <c r="D78" s="30">
        <f>+D73+D77</f>
        <v>0</v>
      </c>
      <c r="E78" s="76">
        <f>+E77+E73</f>
        <v>86425</v>
      </c>
      <c r="F78" s="83">
        <f>+F77+F73</f>
        <v>23925.309999999998</v>
      </c>
      <c r="G78" s="105">
        <f>+G73+G77</f>
        <v>0</v>
      </c>
      <c r="H78" s="98">
        <f t="shared" si="4"/>
        <v>62499.69</v>
      </c>
      <c r="I78" s="2"/>
    </row>
    <row r="79" spans="1:9" s="10" customFormat="1" ht="12.75">
      <c r="A79" s="7">
        <v>56303</v>
      </c>
      <c r="B79" s="4" t="s">
        <v>68</v>
      </c>
      <c r="C79" s="20">
        <v>4000</v>
      </c>
      <c r="D79" s="20"/>
      <c r="E79" s="18">
        <f>+C79+D79</f>
        <v>4000</v>
      </c>
      <c r="F79" s="18"/>
      <c r="G79" s="20">
        <v>0</v>
      </c>
      <c r="H79" s="23">
        <f t="shared" si="4"/>
        <v>4000</v>
      </c>
      <c r="I79" s="11"/>
    </row>
    <row r="80" spans="1:9" s="10" customFormat="1" ht="12.75">
      <c r="A80" s="7">
        <v>56304</v>
      </c>
      <c r="B80" s="4" t="s">
        <v>76</v>
      </c>
      <c r="C80" s="20">
        <v>0</v>
      </c>
      <c r="D80" s="20">
        <v>0</v>
      </c>
      <c r="E80" s="18">
        <f>+C80+D80</f>
        <v>0</v>
      </c>
      <c r="F80" s="18">
        <v>0</v>
      </c>
      <c r="G80" s="20">
        <v>0</v>
      </c>
      <c r="H80" s="23">
        <f t="shared" si="4"/>
        <v>0</v>
      </c>
      <c r="I80" s="11"/>
    </row>
    <row r="81" spans="1:9" s="10" customFormat="1" ht="12.75">
      <c r="A81" s="8"/>
      <c r="B81" s="29" t="s">
        <v>56</v>
      </c>
      <c r="C81" s="30">
        <f>C80+C79</f>
        <v>4000</v>
      </c>
      <c r="D81" s="30">
        <f>SUM(D79:D80)</f>
        <v>0</v>
      </c>
      <c r="E81" s="30">
        <f>SUM(E79:E80)</f>
        <v>4000</v>
      </c>
      <c r="F81" s="30">
        <f>SUM(F79:F80)</f>
        <v>0</v>
      </c>
      <c r="G81" s="30">
        <f>SUM(G79)</f>
        <v>0</v>
      </c>
      <c r="H81" s="33">
        <f t="shared" si="4"/>
        <v>4000</v>
      </c>
      <c r="I81" s="11"/>
    </row>
    <row r="82" spans="1:9" s="10" customFormat="1" ht="12.75">
      <c r="A82" s="7">
        <v>56404</v>
      </c>
      <c r="B82" s="4" t="s">
        <v>73</v>
      </c>
      <c r="C82" s="20">
        <v>5500</v>
      </c>
      <c r="D82" s="20"/>
      <c r="E82" s="18">
        <f>+C82+D82</f>
        <v>5500</v>
      </c>
      <c r="F82" s="18">
        <v>0</v>
      </c>
      <c r="G82" s="20">
        <v>0</v>
      </c>
      <c r="H82" s="23">
        <f t="shared" si="4"/>
        <v>5500</v>
      </c>
      <c r="I82" s="11"/>
    </row>
    <row r="83" spans="1:9" s="10" customFormat="1" ht="13.5" thickBot="1">
      <c r="A83" s="52"/>
      <c r="B83" s="50" t="s">
        <v>56</v>
      </c>
      <c r="C83" s="51">
        <f>SUM(C82)</f>
        <v>5500</v>
      </c>
      <c r="D83" s="51">
        <f>SUM(D82)</f>
        <v>0</v>
      </c>
      <c r="E83" s="51">
        <f>SUM(E82)</f>
        <v>5500</v>
      </c>
      <c r="F83" s="51">
        <f>SUM(F82)</f>
        <v>0</v>
      </c>
      <c r="G83" s="51">
        <f>SUM(G82)</f>
        <v>0</v>
      </c>
      <c r="H83" s="53">
        <f t="shared" si="4"/>
        <v>5500</v>
      </c>
      <c r="I83" s="11"/>
    </row>
    <row r="84" spans="1:9" s="10" customFormat="1" ht="13.5" thickBot="1">
      <c r="A84" s="54"/>
      <c r="B84" s="55" t="s">
        <v>11</v>
      </c>
      <c r="C84" s="56">
        <f aca="true" t="shared" si="5" ref="C84:H84">+C81+C83</f>
        <v>9500</v>
      </c>
      <c r="D84" s="56">
        <f t="shared" si="5"/>
        <v>0</v>
      </c>
      <c r="E84" s="77">
        <f t="shared" si="5"/>
        <v>9500</v>
      </c>
      <c r="F84" s="85">
        <f t="shared" si="5"/>
        <v>0</v>
      </c>
      <c r="G84" s="106">
        <f t="shared" si="5"/>
        <v>0</v>
      </c>
      <c r="H84" s="99">
        <f t="shared" si="5"/>
        <v>9500</v>
      </c>
      <c r="I84" s="11"/>
    </row>
    <row r="85" spans="1:9" s="10" customFormat="1" ht="12.75">
      <c r="A85" s="37"/>
      <c r="B85" s="37"/>
      <c r="C85" s="34"/>
      <c r="D85" s="34"/>
      <c r="E85" s="34"/>
      <c r="F85" s="34"/>
      <c r="G85" s="34"/>
      <c r="H85" s="34"/>
      <c r="I85" s="11"/>
    </row>
    <row r="86" spans="1:9" s="10" customFormat="1" ht="12.75">
      <c r="A86" s="37"/>
      <c r="B86" s="37"/>
      <c r="C86" s="34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ht="13.5" thickBot="1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>
      <c r="A89" s="25" t="s">
        <v>0</v>
      </c>
      <c r="B89" s="26" t="s">
        <v>1</v>
      </c>
      <c r="C89" s="39" t="s">
        <v>55</v>
      </c>
      <c r="D89" s="27" t="s">
        <v>63</v>
      </c>
      <c r="E89" s="79" t="s">
        <v>59</v>
      </c>
      <c r="F89" s="84" t="s">
        <v>53</v>
      </c>
      <c r="G89" s="104" t="s">
        <v>69</v>
      </c>
      <c r="H89" s="97" t="s">
        <v>54</v>
      </c>
      <c r="I89" s="11"/>
    </row>
    <row r="90" spans="1:9" s="12" customFormat="1" ht="12.75">
      <c r="A90" s="57">
        <v>61101</v>
      </c>
      <c r="B90" s="58" t="s">
        <v>57</v>
      </c>
      <c r="C90" s="59">
        <v>5000</v>
      </c>
      <c r="D90" s="59"/>
      <c r="E90" s="60">
        <f>+C90+D90</f>
        <v>5000</v>
      </c>
      <c r="F90" s="60">
        <v>0</v>
      </c>
      <c r="G90" s="59">
        <v>0</v>
      </c>
      <c r="H90" s="61">
        <f t="shared" si="4"/>
        <v>5000</v>
      </c>
      <c r="I90" s="22"/>
    </row>
    <row r="91" spans="1:9" s="12" customFormat="1" ht="12.75">
      <c r="A91" s="8">
        <v>61102</v>
      </c>
      <c r="B91" s="24" t="s">
        <v>64</v>
      </c>
      <c r="C91" s="14">
        <v>15000</v>
      </c>
      <c r="D91" s="14"/>
      <c r="E91" s="18">
        <f>+C91+D91</f>
        <v>15000</v>
      </c>
      <c r="F91" s="18">
        <v>0</v>
      </c>
      <c r="G91" s="14">
        <v>0</v>
      </c>
      <c r="H91" s="23">
        <f t="shared" si="4"/>
        <v>15000</v>
      </c>
      <c r="I91" s="22"/>
    </row>
    <row r="92" spans="1:9" s="12" customFormat="1" ht="12.75">
      <c r="A92" s="8">
        <v>61103</v>
      </c>
      <c r="B92" s="24" t="s">
        <v>65</v>
      </c>
      <c r="C92" s="14">
        <v>500</v>
      </c>
      <c r="D92" s="14"/>
      <c r="E92" s="18">
        <f>+C92+D92</f>
        <v>500</v>
      </c>
      <c r="F92" s="18">
        <v>0</v>
      </c>
      <c r="G92" s="14">
        <v>0</v>
      </c>
      <c r="H92" s="23">
        <f t="shared" si="4"/>
        <v>500</v>
      </c>
      <c r="I92" s="22"/>
    </row>
    <row r="93" spans="1:9" s="12" customFormat="1" ht="12.75">
      <c r="A93" s="8">
        <v>61104</v>
      </c>
      <c r="B93" s="24" t="s">
        <v>60</v>
      </c>
      <c r="C93" s="14">
        <v>15055</v>
      </c>
      <c r="D93" s="14"/>
      <c r="E93" s="18">
        <f>+C93+D93</f>
        <v>15055</v>
      </c>
      <c r="F93" s="18">
        <v>0</v>
      </c>
      <c r="G93" s="14">
        <v>0</v>
      </c>
      <c r="H93" s="23">
        <f t="shared" si="4"/>
        <v>15055</v>
      </c>
      <c r="I93" s="22"/>
    </row>
    <row r="94" spans="1:9" s="10" customFormat="1" ht="12.75">
      <c r="A94" s="7">
        <v>61108</v>
      </c>
      <c r="B94" s="4" t="s">
        <v>27</v>
      </c>
      <c r="C94" s="20">
        <v>1000</v>
      </c>
      <c r="D94" s="20"/>
      <c r="E94" s="18">
        <f>+C94+D94</f>
        <v>1000</v>
      </c>
      <c r="F94" s="18">
        <v>0</v>
      </c>
      <c r="G94" s="20">
        <v>0</v>
      </c>
      <c r="H94" s="23">
        <f t="shared" si="4"/>
        <v>1000</v>
      </c>
      <c r="I94" s="11"/>
    </row>
    <row r="95" spans="1:9" s="10" customFormat="1" ht="12.75">
      <c r="A95" s="8"/>
      <c r="B95" s="29" t="s">
        <v>56</v>
      </c>
      <c r="C95" s="30">
        <f>SUM(C90:C94)</f>
        <v>36555</v>
      </c>
      <c r="D95" s="30">
        <f>SUM(D90:D94)</f>
        <v>0</v>
      </c>
      <c r="E95" s="30">
        <f>SUM(E90:E94)</f>
        <v>36555</v>
      </c>
      <c r="F95" s="30">
        <f>SUM(F90:F94)</f>
        <v>0</v>
      </c>
      <c r="G95" s="30">
        <f>SUM(G94)</f>
        <v>0</v>
      </c>
      <c r="H95" s="33">
        <f t="shared" si="4"/>
        <v>36555</v>
      </c>
      <c r="I95" s="11"/>
    </row>
    <row r="96" spans="1:9" s="10" customFormat="1" ht="12.75">
      <c r="A96" s="7">
        <v>61403</v>
      </c>
      <c r="B96" s="4" t="s">
        <v>75</v>
      </c>
      <c r="C96" s="20">
        <v>0</v>
      </c>
      <c r="D96" s="20"/>
      <c r="E96" s="18">
        <f>+C96+D96</f>
        <v>0</v>
      </c>
      <c r="F96" s="20">
        <v>0</v>
      </c>
      <c r="G96" s="20">
        <v>0</v>
      </c>
      <c r="H96" s="23">
        <f t="shared" si="4"/>
        <v>0</v>
      </c>
      <c r="I96" s="11"/>
    </row>
    <row r="97" spans="1:9" s="10" customFormat="1" ht="13.5" thickBot="1">
      <c r="A97" s="71"/>
      <c r="B97" s="72" t="s">
        <v>56</v>
      </c>
      <c r="C97" s="73">
        <f>+C96</f>
        <v>0</v>
      </c>
      <c r="D97" s="73">
        <f>+D96</f>
        <v>0</v>
      </c>
      <c r="E97" s="74">
        <f>+E96</f>
        <v>0</v>
      </c>
      <c r="F97" s="74">
        <f>+F96</f>
        <v>0</v>
      </c>
      <c r="G97" s="74">
        <f>SUM(G96)</f>
        <v>0</v>
      </c>
      <c r="H97" s="75">
        <f t="shared" si="4"/>
        <v>0</v>
      </c>
      <c r="I97" s="11"/>
    </row>
    <row r="98" spans="1:9" s="10" customFormat="1" ht="13.5" thickBot="1">
      <c r="A98" s="62"/>
      <c r="B98" s="48" t="s">
        <v>11</v>
      </c>
      <c r="C98" s="49">
        <f>+C95+C97</f>
        <v>36555</v>
      </c>
      <c r="D98" s="49">
        <f>+D97+D95</f>
        <v>0</v>
      </c>
      <c r="E98" s="80">
        <f>+E97+E95</f>
        <v>36555</v>
      </c>
      <c r="F98" s="86">
        <f>+F97+F95</f>
        <v>0</v>
      </c>
      <c r="G98" s="107">
        <v>0</v>
      </c>
      <c r="H98" s="100">
        <f>+H97+H95</f>
        <v>36555</v>
      </c>
      <c r="I98" s="11"/>
    </row>
    <row r="99" spans="1:9" ht="12.75">
      <c r="A99" s="67"/>
      <c r="B99" s="68" t="s">
        <v>2</v>
      </c>
      <c r="C99" s="69">
        <f>+C98+C84+C78+C71+C24</f>
        <v>9475399</v>
      </c>
      <c r="D99" s="70">
        <f>+D98+D84+D78+D71+D24</f>
        <v>0</v>
      </c>
      <c r="E99" s="81">
        <f>+E24+E71+E78+E98+E84</f>
        <v>9475399</v>
      </c>
      <c r="F99" s="87">
        <f>+F24+F71+F78+F98+F84</f>
        <v>2636563.7600000002</v>
      </c>
      <c r="G99" s="108">
        <f>+G24+G71+G78+G98+G84</f>
        <v>75065.74</v>
      </c>
      <c r="H99" s="101">
        <f>+E99-F99-G99</f>
        <v>6763769.5</v>
      </c>
      <c r="I99" s="2"/>
    </row>
    <row r="100" spans="3:9" ht="12.75">
      <c r="C100" s="9"/>
      <c r="D100" s="9"/>
      <c r="E100" s="9"/>
      <c r="F100" s="9"/>
      <c r="G100" s="9"/>
      <c r="H100" s="2"/>
      <c r="I100" s="2"/>
    </row>
    <row r="101" spans="3:9" ht="12.75">
      <c r="C101" s="9"/>
      <c r="D101" s="9"/>
      <c r="E101" s="9"/>
      <c r="F101" s="9"/>
      <c r="G101" s="9"/>
      <c r="H101" s="2"/>
      <c r="I101" s="2"/>
    </row>
    <row r="102" spans="3:9" ht="12.75">
      <c r="C102" s="9"/>
      <c r="D102" s="9"/>
      <c r="E102" s="9"/>
      <c r="F102" s="9"/>
      <c r="H102" s="2"/>
      <c r="I102" s="2"/>
    </row>
    <row r="103" spans="3:9" ht="12.75">
      <c r="C103" s="9"/>
      <c r="D103" s="9"/>
      <c r="E103" s="9"/>
      <c r="F103" s="9"/>
      <c r="H103" s="2"/>
      <c r="I103" s="2"/>
    </row>
    <row r="104" spans="3:9" ht="12.75">
      <c r="C104" s="9"/>
      <c r="D104" s="9"/>
      <c r="E104" s="9"/>
      <c r="F104" s="9"/>
      <c r="H104" s="2"/>
      <c r="I104" s="2"/>
    </row>
    <row r="105" spans="3:9" ht="12.75">
      <c r="C105" s="9"/>
      <c r="D105" s="9"/>
      <c r="E105" s="9"/>
      <c r="F105" s="9"/>
      <c r="G105" s="9"/>
      <c r="H105" s="2"/>
      <c r="I105" s="2"/>
    </row>
    <row r="106" spans="3:9" ht="12.75">
      <c r="C106" s="9"/>
      <c r="D106" s="9"/>
      <c r="E106" s="9"/>
      <c r="F106" s="9"/>
      <c r="G106" s="9"/>
      <c r="H106" s="2"/>
      <c r="I106" s="2"/>
    </row>
    <row r="107" spans="3:10" ht="12.75">
      <c r="C107" s="9"/>
      <c r="D107" s="9"/>
      <c r="E107" s="9"/>
      <c r="F107" s="9"/>
      <c r="G107" s="9"/>
      <c r="J107" s="2"/>
    </row>
    <row r="108" spans="3:7" ht="12.75">
      <c r="C108" s="9"/>
      <c r="D108" s="9"/>
      <c r="E108" s="9"/>
      <c r="F108" s="9"/>
      <c r="G108" s="9"/>
    </row>
    <row r="109" spans="3:8" ht="12.75">
      <c r="C109" s="13"/>
      <c r="D109" s="13"/>
      <c r="E109" s="13"/>
      <c r="F109" s="13"/>
      <c r="G109" s="13"/>
      <c r="H109" s="13"/>
    </row>
    <row r="110" spans="3:8" ht="12.75">
      <c r="C110" s="15"/>
      <c r="D110" s="15"/>
      <c r="E110" s="15"/>
      <c r="F110" s="15"/>
      <c r="G110" s="15"/>
      <c r="H110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1.1811023622047245" right="0" top="0.984251968503937" bottom="0.5905511811023623" header="0.31496062992125984" footer="0.31496062992125984"/>
  <pageSetup horizontalDpi="600" verticalDpi="600" orientation="landscape" scale="90" r:id="rId2"/>
  <headerFooter>
    <oddFooter>&amp;COFICIAL DE INFORMACION 2018
EJECUCION MZO-18&amp;R&amp;P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70">
      <selection activeCell="J79" sqref="J79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32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81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-17608.13</v>
      </c>
      <c r="E9" s="18">
        <f>+C9+D9</f>
        <v>4963991.87</v>
      </c>
      <c r="F9" s="18">
        <v>1596689.69</v>
      </c>
      <c r="G9" s="18">
        <v>46233.86</v>
      </c>
      <c r="H9" s="19">
        <f aca="true" t="shared" si="0" ref="H9:H73">+E9-F9-G9</f>
        <v>3321068.3200000003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/>
      <c r="E11" s="18">
        <f t="shared" si="1"/>
        <v>0</v>
      </c>
      <c r="F11" s="18"/>
      <c r="G11" s="18">
        <v>0</v>
      </c>
      <c r="H11" s="19">
        <f t="shared" si="0"/>
        <v>0</v>
      </c>
    </row>
    <row r="12" spans="1:8" ht="12.75">
      <c r="A12" s="7">
        <v>51201</v>
      </c>
      <c r="B12" s="4" t="s">
        <v>5</v>
      </c>
      <c r="C12" s="20">
        <v>1068700</v>
      </c>
      <c r="D12" s="14">
        <v>-9715.98</v>
      </c>
      <c r="E12" s="18">
        <f t="shared" si="1"/>
        <v>1058984.02</v>
      </c>
      <c r="F12" s="18">
        <v>319433.67</v>
      </c>
      <c r="G12" s="18">
        <v>27078.69</v>
      </c>
      <c r="H12" s="19">
        <f t="shared" si="0"/>
        <v>712471.6600000001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/>
      <c r="E14" s="18">
        <f t="shared" si="1"/>
        <v>0</v>
      </c>
      <c r="F14" s="18"/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-3112.63</v>
      </c>
      <c r="E15" s="18">
        <f t="shared" si="1"/>
        <v>328777.37</v>
      </c>
      <c r="F15" s="18">
        <v>98088.24</v>
      </c>
      <c r="G15" s="18">
        <v>9422.45</v>
      </c>
      <c r="H15" s="19">
        <f t="shared" si="0"/>
        <v>221266.68</v>
      </c>
    </row>
    <row r="16" spans="1:8" ht="12.75">
      <c r="A16" s="7">
        <v>51402</v>
      </c>
      <c r="B16" s="4" t="s">
        <v>7</v>
      </c>
      <c r="C16" s="20">
        <v>57985</v>
      </c>
      <c r="D16" s="20">
        <v>-599.15</v>
      </c>
      <c r="E16" s="18">
        <f t="shared" si="1"/>
        <v>57385.85</v>
      </c>
      <c r="F16" s="18">
        <v>16927.4</v>
      </c>
      <c r="G16" s="18">
        <v>1797.45</v>
      </c>
      <c r="H16" s="19">
        <f t="shared" si="0"/>
        <v>38661</v>
      </c>
    </row>
    <row r="17" spans="1:8" ht="12.75">
      <c r="A17" s="7">
        <v>51501</v>
      </c>
      <c r="B17" s="4" t="s">
        <v>8</v>
      </c>
      <c r="C17" s="20">
        <v>320785</v>
      </c>
      <c r="D17" s="20">
        <v>25842.85</v>
      </c>
      <c r="E17" s="18">
        <f t="shared" si="1"/>
        <v>346627.85</v>
      </c>
      <c r="F17" s="18">
        <v>108732.09</v>
      </c>
      <c r="G17" s="18">
        <v>10984.72</v>
      </c>
      <c r="H17" s="19">
        <f t="shared" si="0"/>
        <v>226911.03999999998</v>
      </c>
    </row>
    <row r="18" spans="1:8" ht="12.75">
      <c r="A18" s="7">
        <v>51502</v>
      </c>
      <c r="B18" s="4" t="s">
        <v>9</v>
      </c>
      <c r="C18" s="20">
        <v>72140</v>
      </c>
      <c r="D18" s="20">
        <v>5193.04</v>
      </c>
      <c r="E18" s="18">
        <f t="shared" si="1"/>
        <v>77333.04</v>
      </c>
      <c r="F18" s="18">
        <v>23827.11</v>
      </c>
      <c r="G18" s="18">
        <v>2845.85</v>
      </c>
      <c r="H18" s="19">
        <f t="shared" si="0"/>
        <v>50660.079999999994</v>
      </c>
    </row>
    <row r="19" spans="1:8" ht="12.75">
      <c r="A19" s="7">
        <v>51601</v>
      </c>
      <c r="B19" s="4" t="s">
        <v>10</v>
      </c>
      <c r="C19" s="20">
        <v>46625</v>
      </c>
      <c r="D19" s="20"/>
      <c r="E19" s="18">
        <f t="shared" si="1"/>
        <v>46625</v>
      </c>
      <c r="F19" s="18">
        <v>15543.04</v>
      </c>
      <c r="G19" s="18">
        <v>0</v>
      </c>
      <c r="H19" s="19">
        <f t="shared" si="0"/>
        <v>31081.96</v>
      </c>
    </row>
    <row r="20" spans="1:8" ht="12.75">
      <c r="A20" s="7">
        <v>51701</v>
      </c>
      <c r="B20" s="4" t="s">
        <v>71</v>
      </c>
      <c r="C20" s="20">
        <v>54989</v>
      </c>
      <c r="D20" s="20">
        <v>-6455.34</v>
      </c>
      <c r="E20" s="18">
        <f t="shared" si="1"/>
        <v>48533.66</v>
      </c>
      <c r="F20" s="18">
        <v>48522.51</v>
      </c>
      <c r="G20" s="18">
        <v>11.15</v>
      </c>
      <c r="H20" s="19">
        <f t="shared" si="0"/>
        <v>1.4548362514688051E-12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6455.34</v>
      </c>
      <c r="G21" s="18"/>
      <c r="H21" s="19">
        <f t="shared" si="0"/>
        <v>0</v>
      </c>
    </row>
    <row r="22" spans="1:8" ht="12.75">
      <c r="A22" s="7">
        <v>51903</v>
      </c>
      <c r="B22" s="4" t="s">
        <v>67</v>
      </c>
      <c r="C22" s="20">
        <v>71895</v>
      </c>
      <c r="D22" s="20"/>
      <c r="E22" s="18">
        <f t="shared" si="1"/>
        <v>71895</v>
      </c>
      <c r="F22" s="18">
        <v>22035.33</v>
      </c>
      <c r="G22" s="18">
        <v>9459.67</v>
      </c>
      <c r="H22" s="19">
        <f t="shared" si="0"/>
        <v>40400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8" ht="12.75">
      <c r="A24" s="28"/>
      <c r="B24" s="29" t="s">
        <v>11</v>
      </c>
      <c r="C24" s="65">
        <f>SUM(C9:C23)</f>
        <v>7236009</v>
      </c>
      <c r="D24" s="30">
        <f>SUM(D9:D23)</f>
        <v>0</v>
      </c>
      <c r="E24" s="76">
        <f>SUM(E9:E23)</f>
        <v>7236009</v>
      </c>
      <c r="F24" s="83">
        <f>SUM(F9:F23)</f>
        <v>2256254.4199999995</v>
      </c>
      <c r="G24" s="103">
        <f>SUM(G9:G23)</f>
        <v>107833.84</v>
      </c>
      <c r="H24" s="96">
        <f t="shared" si="0"/>
        <v>4871920.74</v>
      </c>
    </row>
    <row r="25" spans="1:8" ht="12.75">
      <c r="A25" s="7">
        <v>54101</v>
      </c>
      <c r="B25" s="4" t="s">
        <v>12</v>
      </c>
      <c r="C25" s="20">
        <v>52905</v>
      </c>
      <c r="D25" s="20">
        <v>12088</v>
      </c>
      <c r="E25" s="18">
        <f aca="true" t="shared" si="2" ref="E25:E42">+C25+D25</f>
        <v>64993</v>
      </c>
      <c r="F25" s="18">
        <v>50647.87</v>
      </c>
      <c r="G25" s="18">
        <v>0</v>
      </c>
      <c r="H25" s="19">
        <f t="shared" si="0"/>
        <v>14345.129999999997</v>
      </c>
    </row>
    <row r="26" spans="1:8" ht="12.75">
      <c r="A26" s="7">
        <v>54103</v>
      </c>
      <c r="B26" s="4" t="s">
        <v>13</v>
      </c>
      <c r="C26" s="20">
        <v>1000</v>
      </c>
      <c r="D26" s="20"/>
      <c r="E26" s="18">
        <f t="shared" si="2"/>
        <v>1000</v>
      </c>
      <c r="F26" s="18">
        <v>54</v>
      </c>
      <c r="G26" s="18">
        <v>0</v>
      </c>
      <c r="H26" s="19">
        <f t="shared" si="0"/>
        <v>946</v>
      </c>
    </row>
    <row r="27" spans="1:8" ht="12.75">
      <c r="A27" s="7">
        <v>54104</v>
      </c>
      <c r="B27" s="4" t="s">
        <v>14</v>
      </c>
      <c r="C27" s="20">
        <v>53150</v>
      </c>
      <c r="D27" s="20">
        <v>-1720</v>
      </c>
      <c r="E27" s="18">
        <f t="shared" si="2"/>
        <v>51430</v>
      </c>
      <c r="F27" s="18">
        <v>1755.7</v>
      </c>
      <c r="G27" s="18">
        <v>0</v>
      </c>
      <c r="H27" s="19">
        <f t="shared" si="0"/>
        <v>49674.3</v>
      </c>
    </row>
    <row r="28" spans="1:11" ht="12.75">
      <c r="A28" s="7">
        <v>54105</v>
      </c>
      <c r="B28" s="4" t="s">
        <v>15</v>
      </c>
      <c r="C28" s="20">
        <v>17135</v>
      </c>
      <c r="D28" s="20">
        <v>298.09</v>
      </c>
      <c r="E28" s="18">
        <f t="shared" si="2"/>
        <v>17433.09</v>
      </c>
      <c r="F28" s="18">
        <v>16771.7</v>
      </c>
      <c r="G28" s="18">
        <v>0</v>
      </c>
      <c r="H28" s="19">
        <f t="shared" si="0"/>
        <v>661.3899999999994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>
        <v>87</v>
      </c>
      <c r="E29" s="18">
        <f t="shared" si="2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20">
        <v>10800</v>
      </c>
      <c r="D30" s="20">
        <v>717.39</v>
      </c>
      <c r="E30" s="18">
        <f t="shared" si="2"/>
        <v>11517.39</v>
      </c>
      <c r="F30" s="18">
        <v>9489.69</v>
      </c>
      <c r="G30" s="18">
        <v>0</v>
      </c>
      <c r="H30" s="19">
        <f t="shared" si="0"/>
        <v>2027.699999999999</v>
      </c>
    </row>
    <row r="31" spans="1:8" ht="12.75">
      <c r="A31" s="7">
        <v>54108</v>
      </c>
      <c r="B31" s="4" t="s">
        <v>18</v>
      </c>
      <c r="C31" s="20">
        <v>15000</v>
      </c>
      <c r="D31" s="20">
        <v>481.4</v>
      </c>
      <c r="E31" s="18">
        <f t="shared" si="2"/>
        <v>15481.4</v>
      </c>
      <c r="F31" s="18">
        <v>8481.4</v>
      </c>
      <c r="G31" s="18">
        <v>0</v>
      </c>
      <c r="H31" s="19">
        <f t="shared" si="0"/>
        <v>7000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2"/>
        <v>4000</v>
      </c>
      <c r="F32" s="18"/>
      <c r="G32" s="18">
        <v>0</v>
      </c>
      <c r="H32" s="19">
        <f t="shared" si="0"/>
        <v>4000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2"/>
        <v>20025</v>
      </c>
      <c r="F33" s="18">
        <v>21</v>
      </c>
      <c r="G33" s="18">
        <v>0</v>
      </c>
      <c r="H33" s="19">
        <f t="shared" si="0"/>
        <v>20004</v>
      </c>
    </row>
    <row r="34" spans="1:12" ht="12.75">
      <c r="A34" s="7">
        <v>54111</v>
      </c>
      <c r="B34" s="4" t="s">
        <v>21</v>
      </c>
      <c r="C34" s="20">
        <v>400</v>
      </c>
      <c r="D34" s="20">
        <v>-378.3</v>
      </c>
      <c r="E34" s="18">
        <f t="shared" si="2"/>
        <v>21.69999999999999</v>
      </c>
      <c r="F34" s="18">
        <v>21.7</v>
      </c>
      <c r="G34" s="18">
        <v>0</v>
      </c>
      <c r="H34" s="19">
        <f t="shared" si="0"/>
        <v>-1.0658141036401503E-14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265.01</v>
      </c>
      <c r="E35" s="18">
        <f t="shared" si="2"/>
        <v>1665.01</v>
      </c>
      <c r="F35" s="18">
        <v>284.71</v>
      </c>
      <c r="G35" s="18">
        <v>0</v>
      </c>
      <c r="H35" s="19">
        <f t="shared" si="0"/>
        <v>1380.3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>
        <v>-481.4</v>
      </c>
      <c r="E36" s="18">
        <f t="shared" si="2"/>
        <v>418.6</v>
      </c>
      <c r="F36" s="18">
        <v>15</v>
      </c>
      <c r="G36" s="18">
        <v>0</v>
      </c>
      <c r="H36" s="19">
        <f t="shared" si="0"/>
        <v>403.6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-426.04</v>
      </c>
      <c r="E37" s="18">
        <f t="shared" si="2"/>
        <v>4998.96</v>
      </c>
      <c r="F37" s="18">
        <v>4906.98</v>
      </c>
      <c r="G37" s="18">
        <v>0</v>
      </c>
      <c r="H37" s="19">
        <f t="shared" si="0"/>
        <v>91.98000000000047</v>
      </c>
    </row>
    <row r="38" spans="1:8" ht="12.75">
      <c r="A38" s="7">
        <v>54115</v>
      </c>
      <c r="B38" s="4" t="s">
        <v>25</v>
      </c>
      <c r="C38" s="20">
        <v>12000</v>
      </c>
      <c r="D38" s="20"/>
      <c r="E38" s="18">
        <f t="shared" si="2"/>
        <v>12000</v>
      </c>
      <c r="F38" s="18">
        <v>1017</v>
      </c>
      <c r="G38" s="18">
        <v>0</v>
      </c>
      <c r="H38" s="19">
        <f t="shared" si="0"/>
        <v>10983</v>
      </c>
    </row>
    <row r="39" spans="1:8" ht="12.75">
      <c r="A39" s="7">
        <v>54116</v>
      </c>
      <c r="B39" s="4" t="s">
        <v>26</v>
      </c>
      <c r="C39" s="20">
        <v>600</v>
      </c>
      <c r="D39" s="20">
        <v>35</v>
      </c>
      <c r="E39" s="18">
        <f t="shared" si="2"/>
        <v>635</v>
      </c>
      <c r="F39" s="18">
        <v>459.3</v>
      </c>
      <c r="G39" s="18">
        <v>0</v>
      </c>
      <c r="H39" s="19">
        <f t="shared" si="0"/>
        <v>175.7</v>
      </c>
    </row>
    <row r="40" spans="1:8" ht="12.75">
      <c r="A40" s="7">
        <v>54118</v>
      </c>
      <c r="B40" s="4" t="s">
        <v>27</v>
      </c>
      <c r="C40" s="20">
        <v>1750</v>
      </c>
      <c r="D40" s="20">
        <v>69.75</v>
      </c>
      <c r="E40" s="18">
        <f t="shared" si="2"/>
        <v>1819.75</v>
      </c>
      <c r="F40" s="18">
        <v>773.35</v>
      </c>
      <c r="G40" s="18">
        <v>0</v>
      </c>
      <c r="H40" s="19">
        <f t="shared" si="0"/>
        <v>1046.4</v>
      </c>
    </row>
    <row r="41" spans="1:8" ht="12.75">
      <c r="A41" s="7">
        <v>54119</v>
      </c>
      <c r="B41" s="4" t="s">
        <v>28</v>
      </c>
      <c r="C41" s="20">
        <v>2000</v>
      </c>
      <c r="D41" s="20">
        <v>329.81</v>
      </c>
      <c r="E41" s="18">
        <f t="shared" si="2"/>
        <v>2329.81</v>
      </c>
      <c r="F41" s="18">
        <v>506.63</v>
      </c>
      <c r="G41" s="18">
        <v>0</v>
      </c>
      <c r="H41" s="19">
        <f t="shared" si="0"/>
        <v>1823.1799999999998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-15083.8</v>
      </c>
      <c r="E42" s="18">
        <f t="shared" si="2"/>
        <v>464311.2</v>
      </c>
      <c r="F42" s="18">
        <v>409721.02</v>
      </c>
      <c r="G42" s="18">
        <v>0</v>
      </c>
      <c r="H42" s="43">
        <f t="shared" si="0"/>
        <v>54590.17999999999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-3718.09</v>
      </c>
      <c r="E43" s="46">
        <f>SUM(E25:E42)</f>
        <v>674316.91</v>
      </c>
      <c r="F43" s="46">
        <f>SUM(F25:F42)</f>
        <v>505164.05000000005</v>
      </c>
      <c r="G43" s="46">
        <f>SUM(G25:G42)</f>
        <v>0</v>
      </c>
      <c r="H43" s="47">
        <f t="shared" si="0"/>
        <v>169152.86</v>
      </c>
    </row>
    <row r="44" spans="1:8" ht="12.75">
      <c r="A44" s="36"/>
      <c r="B44" s="37"/>
      <c r="C44" s="34"/>
      <c r="D44" s="34"/>
      <c r="E44" s="34"/>
      <c r="F44" s="34"/>
      <c r="G44" s="34"/>
      <c r="H44" s="38"/>
    </row>
    <row r="45" spans="1:8" ht="12.75">
      <c r="A45" s="36"/>
      <c r="B45" s="37"/>
      <c r="C45" s="34"/>
      <c r="D45" s="34"/>
      <c r="E45" s="34"/>
      <c r="F45" s="34"/>
      <c r="G45" s="34"/>
      <c r="H45" s="38"/>
    </row>
    <row r="46" spans="1:8" ht="13.5" thickBot="1">
      <c r="A46" s="36"/>
      <c r="B46" s="37"/>
      <c r="C46" s="34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-1933.8</v>
      </c>
      <c r="E48" s="18">
        <f>+C48+D48</f>
        <v>189321.2</v>
      </c>
      <c r="F48" s="18">
        <v>41604.24</v>
      </c>
      <c r="G48" s="18">
        <v>19595.76</v>
      </c>
      <c r="H48" s="61">
        <f t="shared" si="0"/>
        <v>128121.20000000003</v>
      </c>
    </row>
    <row r="49" spans="1:8" ht="12.75">
      <c r="A49" s="7">
        <v>54202</v>
      </c>
      <c r="B49" s="4" t="s">
        <v>31</v>
      </c>
      <c r="C49" s="20">
        <v>43800</v>
      </c>
      <c r="D49" s="20"/>
      <c r="E49" s="18">
        <f>+C49+D49</f>
        <v>43800</v>
      </c>
      <c r="F49" s="18">
        <v>7637.1</v>
      </c>
      <c r="G49" s="18">
        <v>6884.1</v>
      </c>
      <c r="H49" s="19">
        <f t="shared" si="0"/>
        <v>29278.800000000003</v>
      </c>
    </row>
    <row r="50" spans="1:8" ht="12.75">
      <c r="A50" s="40">
        <v>54203</v>
      </c>
      <c r="B50" s="41" t="s">
        <v>32</v>
      </c>
      <c r="C50" s="42">
        <v>188800</v>
      </c>
      <c r="D50" s="42">
        <v>-31.55</v>
      </c>
      <c r="E50" s="18">
        <f>+C50+D50</f>
        <v>188768.45</v>
      </c>
      <c r="F50" s="18">
        <v>40587.85</v>
      </c>
      <c r="G50" s="18">
        <v>26872</v>
      </c>
      <c r="H50" s="43">
        <f t="shared" si="0"/>
        <v>121308.6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400</v>
      </c>
      <c r="H51" s="23">
        <f t="shared" si="0"/>
        <v>800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-1965.35</v>
      </c>
      <c r="E52" s="30">
        <f>SUM(E48:E51)</f>
        <v>423089.65</v>
      </c>
      <c r="F52" s="30">
        <f>SUM(F48:F51)</f>
        <v>89829.19</v>
      </c>
      <c r="G52" s="30">
        <f>SUM(G48:G51)</f>
        <v>53751.86</v>
      </c>
      <c r="H52" s="33">
        <f t="shared" si="0"/>
        <v>279508.60000000003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3" ref="E53:E62">+C53+D53</f>
        <v>35000</v>
      </c>
      <c r="F53" s="18">
        <v>19120</v>
      </c>
      <c r="G53" s="18">
        <v>0</v>
      </c>
      <c r="H53" s="23">
        <f t="shared" si="0"/>
        <v>15880</v>
      </c>
    </row>
    <row r="54" spans="1:8" ht="12.75">
      <c r="A54" s="6">
        <v>54302</v>
      </c>
      <c r="B54" s="5" t="s">
        <v>35</v>
      </c>
      <c r="C54" s="18">
        <v>63000</v>
      </c>
      <c r="D54" s="18">
        <v>41.18</v>
      </c>
      <c r="E54" s="18">
        <f t="shared" si="3"/>
        <v>63041.18</v>
      </c>
      <c r="F54" s="18">
        <v>12301.75</v>
      </c>
      <c r="G54" s="18">
        <v>0</v>
      </c>
      <c r="H54" s="19">
        <f t="shared" si="0"/>
        <v>50739.43</v>
      </c>
    </row>
    <row r="55" spans="1:8" ht="12.75">
      <c r="A55" s="7">
        <v>54304</v>
      </c>
      <c r="B55" s="4" t="s">
        <v>36</v>
      </c>
      <c r="C55" s="20">
        <v>2000</v>
      </c>
      <c r="D55" s="20"/>
      <c r="E55" s="18">
        <f t="shared" si="3"/>
        <v>2000</v>
      </c>
      <c r="F55" s="18"/>
      <c r="G55" s="18">
        <v>0</v>
      </c>
      <c r="H55" s="23">
        <f t="shared" si="0"/>
        <v>2000</v>
      </c>
    </row>
    <row r="56" spans="1:8" ht="12.75">
      <c r="A56" s="7">
        <v>54305</v>
      </c>
      <c r="B56" s="4" t="s">
        <v>37</v>
      </c>
      <c r="C56" s="20">
        <v>74200</v>
      </c>
      <c r="D56" s="20"/>
      <c r="E56" s="18">
        <f t="shared" si="3"/>
        <v>74200</v>
      </c>
      <c r="F56" s="18">
        <v>508.51</v>
      </c>
      <c r="G56" s="18">
        <v>0</v>
      </c>
      <c r="H56" s="23">
        <f t="shared" si="0"/>
        <v>73691.49</v>
      </c>
    </row>
    <row r="57" spans="1:8" ht="12.75">
      <c r="A57" s="7">
        <v>54307</v>
      </c>
      <c r="B57" s="4" t="s">
        <v>38</v>
      </c>
      <c r="C57" s="20">
        <v>13000</v>
      </c>
      <c r="D57" s="20"/>
      <c r="E57" s="18">
        <f t="shared" si="3"/>
        <v>13000</v>
      </c>
      <c r="F57" s="18">
        <v>6087.36</v>
      </c>
      <c r="G57" s="18">
        <v>0</v>
      </c>
      <c r="H57" s="23">
        <f t="shared" si="0"/>
        <v>6912.64</v>
      </c>
    </row>
    <row r="58" spans="1:8" ht="12.75">
      <c r="A58" s="7">
        <v>54313</v>
      </c>
      <c r="B58" s="4" t="s">
        <v>39</v>
      </c>
      <c r="C58" s="20">
        <v>33900</v>
      </c>
      <c r="D58" s="20">
        <v>-30.2</v>
      </c>
      <c r="E58" s="18">
        <f t="shared" si="3"/>
        <v>33869.8</v>
      </c>
      <c r="F58" s="18"/>
      <c r="G58" s="18">
        <v>0</v>
      </c>
      <c r="H58" s="23">
        <f t="shared" si="0"/>
        <v>33869.8</v>
      </c>
    </row>
    <row r="59" spans="1:8" ht="12.75">
      <c r="A59" s="7">
        <v>54314</v>
      </c>
      <c r="B59" s="4" t="s">
        <v>52</v>
      </c>
      <c r="C59" s="20">
        <v>47000</v>
      </c>
      <c r="D59" s="20">
        <v>5200</v>
      </c>
      <c r="E59" s="18">
        <f t="shared" si="3"/>
        <v>52200</v>
      </c>
      <c r="F59" s="18">
        <v>3402</v>
      </c>
      <c r="G59" s="18">
        <v>0</v>
      </c>
      <c r="H59" s="23">
        <f t="shared" si="0"/>
        <v>48798</v>
      </c>
    </row>
    <row r="60" spans="1:8" ht="12.75">
      <c r="A60" s="7">
        <v>54316</v>
      </c>
      <c r="B60" s="4" t="s">
        <v>40</v>
      </c>
      <c r="C60" s="20">
        <v>24000</v>
      </c>
      <c r="D60" s="20"/>
      <c r="E60" s="18">
        <f t="shared" si="3"/>
        <v>24000</v>
      </c>
      <c r="F60" s="18">
        <v>22159.06</v>
      </c>
      <c r="G60" s="18">
        <v>0</v>
      </c>
      <c r="H60" s="23">
        <f t="shared" si="0"/>
        <v>1840.9399999999987</v>
      </c>
    </row>
    <row r="61" spans="1:8" ht="12.75">
      <c r="A61" s="7">
        <v>54317</v>
      </c>
      <c r="B61" s="4" t="s">
        <v>41</v>
      </c>
      <c r="C61" s="20">
        <v>584880</v>
      </c>
      <c r="D61" s="20"/>
      <c r="E61" s="18">
        <f t="shared" si="3"/>
        <v>584880</v>
      </c>
      <c r="F61" s="18">
        <v>584872.92</v>
      </c>
      <c r="G61" s="18">
        <v>0.6</v>
      </c>
      <c r="H61" s="23">
        <f t="shared" si="0"/>
        <v>6.479999999958091</v>
      </c>
    </row>
    <row r="62" spans="1:8" ht="12.75">
      <c r="A62" s="7">
        <v>54399</v>
      </c>
      <c r="B62" s="4" t="s">
        <v>42</v>
      </c>
      <c r="C62" s="20">
        <v>49280</v>
      </c>
      <c r="D62" s="20">
        <v>-2122.54</v>
      </c>
      <c r="E62" s="18">
        <f t="shared" si="3"/>
        <v>47157.46</v>
      </c>
      <c r="F62" s="18">
        <v>34249.46</v>
      </c>
      <c r="G62" s="18">
        <v>0</v>
      </c>
      <c r="H62" s="23">
        <f t="shared" si="0"/>
        <v>12908</v>
      </c>
    </row>
    <row r="63" spans="1:8" ht="12.75">
      <c r="A63" s="8"/>
      <c r="B63" s="29" t="s">
        <v>56</v>
      </c>
      <c r="C63" s="30">
        <f>SUM(C53:C62)</f>
        <v>926260</v>
      </c>
      <c r="D63" s="30">
        <f>SUM(D53:D62)</f>
        <v>3088.4399999999996</v>
      </c>
      <c r="E63" s="30">
        <f>SUM(E53:E62)</f>
        <v>929348.44</v>
      </c>
      <c r="F63" s="30">
        <f>SUM(F53:F62)</f>
        <v>682701.06</v>
      </c>
      <c r="G63" s="30">
        <f>SUM(G53:G62)</f>
        <v>0.6</v>
      </c>
      <c r="H63" s="33">
        <f t="shared" si="0"/>
        <v>246646.77999999988</v>
      </c>
    </row>
    <row r="64" spans="1:8" ht="12.75">
      <c r="A64" s="7">
        <v>54402</v>
      </c>
      <c r="B64" s="4" t="s">
        <v>43</v>
      </c>
      <c r="C64" s="20">
        <v>8000</v>
      </c>
      <c r="D64" s="20"/>
      <c r="E64" s="18">
        <f>+C64+D64</f>
        <v>8000</v>
      </c>
      <c r="F64" s="18">
        <v>1625.57</v>
      </c>
      <c r="G64" s="20">
        <v>0</v>
      </c>
      <c r="H64" s="23">
        <f t="shared" si="0"/>
        <v>6374.43</v>
      </c>
    </row>
    <row r="65" spans="1:8" ht="12.75">
      <c r="A65" s="7">
        <v>54403</v>
      </c>
      <c r="B65" s="4" t="s">
        <v>44</v>
      </c>
      <c r="C65" s="20">
        <v>11460</v>
      </c>
      <c r="D65" s="20"/>
      <c r="E65" s="18">
        <f>+C65+D65</f>
        <v>11460</v>
      </c>
      <c r="F65" s="18">
        <v>2180</v>
      </c>
      <c r="G65" s="18">
        <v>0</v>
      </c>
      <c r="H65" s="23">
        <f t="shared" si="0"/>
        <v>9280</v>
      </c>
    </row>
    <row r="66" spans="1:8" ht="12.75">
      <c r="A66" s="7">
        <v>54404</v>
      </c>
      <c r="B66" s="4" t="s">
        <v>45</v>
      </c>
      <c r="C66" s="20">
        <v>20000</v>
      </c>
      <c r="D66" s="20">
        <v>2595</v>
      </c>
      <c r="E66" s="18">
        <f>+C66+D66</f>
        <v>22595</v>
      </c>
      <c r="F66" s="18">
        <v>9820</v>
      </c>
      <c r="G66" s="18">
        <v>0</v>
      </c>
      <c r="H66" s="23">
        <f t="shared" si="0"/>
        <v>12775</v>
      </c>
    </row>
    <row r="67" spans="1:8" ht="12.75">
      <c r="A67" s="8"/>
      <c r="B67" s="29" t="s">
        <v>56</v>
      </c>
      <c r="C67" s="30">
        <f>SUM(C64:C66)</f>
        <v>39460</v>
      </c>
      <c r="D67" s="30">
        <f>SUM(D64:D66)</f>
        <v>2595</v>
      </c>
      <c r="E67" s="30">
        <f>SUM(E64:E66)</f>
        <v>42055</v>
      </c>
      <c r="F67" s="30">
        <f>SUM(F64:F66)</f>
        <v>13625.57</v>
      </c>
      <c r="G67" s="30">
        <f>SUM(G64:G66)</f>
        <v>0</v>
      </c>
      <c r="H67" s="33">
        <f t="shared" si="0"/>
        <v>28429.43</v>
      </c>
    </row>
    <row r="68" spans="1:8" ht="12.75">
      <c r="A68" s="7">
        <v>54505</v>
      </c>
      <c r="B68" s="4" t="s">
        <v>46</v>
      </c>
      <c r="C68" s="20">
        <v>4000</v>
      </c>
      <c r="D68" s="20"/>
      <c r="E68" s="18">
        <f>+C68+D68</f>
        <v>4000</v>
      </c>
      <c r="F68" s="18">
        <v>0</v>
      </c>
      <c r="G68" s="18">
        <v>0</v>
      </c>
      <c r="H68" s="23">
        <f t="shared" si="0"/>
        <v>4000</v>
      </c>
    </row>
    <row r="69" spans="1:8" ht="12.75">
      <c r="A69" s="7">
        <v>54599</v>
      </c>
      <c r="B69" s="4" t="s">
        <v>66</v>
      </c>
      <c r="C69" s="20">
        <v>34100</v>
      </c>
      <c r="D69" s="20"/>
      <c r="E69" s="18">
        <f>+C69+D69</f>
        <v>34100</v>
      </c>
      <c r="F69" s="18">
        <v>0</v>
      </c>
      <c r="G69" s="18">
        <v>0</v>
      </c>
      <c r="H69" s="23">
        <f t="shared" si="0"/>
        <v>34100</v>
      </c>
    </row>
    <row r="70" spans="1:8" ht="12.75">
      <c r="A70" s="8"/>
      <c r="B70" s="29" t="s">
        <v>56</v>
      </c>
      <c r="C70" s="30">
        <f>SUM(C68:C69)</f>
        <v>38100</v>
      </c>
      <c r="D70" s="30">
        <f>SUM(D68:D69)</f>
        <v>0</v>
      </c>
      <c r="E70" s="30">
        <f>SUM(E68:E69)</f>
        <v>38100</v>
      </c>
      <c r="F70" s="30">
        <f>SUM(F68:F69)</f>
        <v>0</v>
      </c>
      <c r="G70" s="30">
        <f>SUM(G68:G69)</f>
        <v>0</v>
      </c>
      <c r="H70" s="23">
        <f t="shared" si="0"/>
        <v>38100</v>
      </c>
    </row>
    <row r="71" spans="1:8" ht="12.75">
      <c r="A71" s="31"/>
      <c r="B71" s="29" t="s">
        <v>11</v>
      </c>
      <c r="C71" s="30">
        <f>+C70+C67+C63+C52+C43</f>
        <v>2106910</v>
      </c>
      <c r="D71" s="30">
        <f>+D70+D67+D63+D52+D43</f>
        <v>0</v>
      </c>
      <c r="E71" s="76">
        <f>+E70+E67+E63+E52+E43</f>
        <v>2106910</v>
      </c>
      <c r="F71" s="83">
        <f>+F70+F67+F63+F52+F43</f>
        <v>1291319.87</v>
      </c>
      <c r="G71" s="105">
        <f>+G70+G67+G63+G52+G43</f>
        <v>53752.46</v>
      </c>
      <c r="H71" s="98">
        <f t="shared" si="0"/>
        <v>761837.6699999999</v>
      </c>
    </row>
    <row r="72" spans="1:8" ht="12.75">
      <c r="A72" s="7">
        <v>55599</v>
      </c>
      <c r="B72" s="4" t="s">
        <v>47</v>
      </c>
      <c r="C72" s="20">
        <v>3400</v>
      </c>
      <c r="D72" s="20"/>
      <c r="E72" s="18">
        <f>+C72+D72</f>
        <v>3400</v>
      </c>
      <c r="F72" s="18">
        <v>2718.64</v>
      </c>
      <c r="G72" s="18">
        <v>0</v>
      </c>
      <c r="H72" s="23">
        <f t="shared" si="0"/>
        <v>681.3600000000001</v>
      </c>
    </row>
    <row r="73" spans="1:8" ht="12.75">
      <c r="A73" s="8"/>
      <c r="B73" s="29" t="s">
        <v>56</v>
      </c>
      <c r="C73" s="30">
        <f>SUM(C72)</f>
        <v>3400</v>
      </c>
      <c r="D73" s="30">
        <f>SUM(D72)</f>
        <v>0</v>
      </c>
      <c r="E73" s="30">
        <f>SUM(E72)</f>
        <v>3400</v>
      </c>
      <c r="F73" s="30">
        <f>SUM(F72)</f>
        <v>2718.64</v>
      </c>
      <c r="G73" s="30">
        <f>SUM(G72)</f>
        <v>0</v>
      </c>
      <c r="H73" s="23">
        <f t="shared" si="0"/>
        <v>681.3600000000001</v>
      </c>
    </row>
    <row r="74" spans="1:8" ht="12.75">
      <c r="A74" s="7">
        <v>55601</v>
      </c>
      <c r="B74" s="4" t="s">
        <v>48</v>
      </c>
      <c r="C74" s="20">
        <v>47000</v>
      </c>
      <c r="D74" s="20">
        <v>1457.22</v>
      </c>
      <c r="E74" s="18">
        <f>+C74+D74</f>
        <v>48457.22</v>
      </c>
      <c r="F74" s="18">
        <v>10362.94</v>
      </c>
      <c r="G74" s="18">
        <v>0</v>
      </c>
      <c r="H74" s="23">
        <f aca="true" t="shared" si="4" ref="H74:H97">+E74-F74-G74</f>
        <v>38094.28</v>
      </c>
    </row>
    <row r="75" spans="1:8" ht="12.75">
      <c r="A75" s="7">
        <v>55602</v>
      </c>
      <c r="B75" s="4" t="s">
        <v>49</v>
      </c>
      <c r="C75" s="20">
        <v>36000</v>
      </c>
      <c r="D75" s="20">
        <v>21149.56</v>
      </c>
      <c r="E75" s="18">
        <f>+C75+D75</f>
        <v>57149.56</v>
      </c>
      <c r="F75" s="18">
        <v>10911.91</v>
      </c>
      <c r="G75" s="18">
        <v>0</v>
      </c>
      <c r="H75" s="23">
        <f t="shared" si="4"/>
        <v>46237.649999999994</v>
      </c>
    </row>
    <row r="76" spans="1:8" ht="12.75">
      <c r="A76" s="7">
        <v>55603</v>
      </c>
      <c r="B76" s="4" t="s">
        <v>72</v>
      </c>
      <c r="C76" s="20">
        <v>25</v>
      </c>
      <c r="D76" s="20">
        <v>0</v>
      </c>
      <c r="E76" s="18">
        <f>+C76+D76</f>
        <v>25</v>
      </c>
      <c r="F76" s="18">
        <v>25</v>
      </c>
      <c r="G76" s="20">
        <v>0</v>
      </c>
      <c r="H76" s="23">
        <f t="shared" si="4"/>
        <v>0</v>
      </c>
    </row>
    <row r="77" spans="1:9" ht="12.75">
      <c r="A77" s="8"/>
      <c r="B77" s="29" t="s">
        <v>56</v>
      </c>
      <c r="C77" s="30">
        <f>SUM(C74:C76)</f>
        <v>83025</v>
      </c>
      <c r="D77" s="30">
        <f>SUM(D74:D75)</f>
        <v>22606.780000000002</v>
      </c>
      <c r="E77" s="30">
        <f>SUM(E74:E76)</f>
        <v>105631.78</v>
      </c>
      <c r="F77" s="30">
        <f>SUM(F74:F76)</f>
        <v>21299.85</v>
      </c>
      <c r="G77" s="30">
        <f>SUM(G74:G76)</f>
        <v>0</v>
      </c>
      <c r="H77" s="23">
        <f t="shared" si="4"/>
        <v>84331.93</v>
      </c>
      <c r="I77" s="2"/>
    </row>
    <row r="78" spans="1:9" ht="12.75">
      <c r="A78" s="31"/>
      <c r="B78" s="29" t="s">
        <v>11</v>
      </c>
      <c r="C78" s="30">
        <f>+C77+C73</f>
        <v>86425</v>
      </c>
      <c r="D78" s="30">
        <f>+D73+D77</f>
        <v>22606.780000000002</v>
      </c>
      <c r="E78" s="76">
        <f>+E77+E73</f>
        <v>109031.78</v>
      </c>
      <c r="F78" s="83">
        <f>+F77+F73</f>
        <v>24018.489999999998</v>
      </c>
      <c r="G78" s="105">
        <f>+G73+G77</f>
        <v>0</v>
      </c>
      <c r="H78" s="98">
        <f t="shared" si="4"/>
        <v>85013.29000000001</v>
      </c>
      <c r="I78" s="2"/>
    </row>
    <row r="79" spans="1:9" s="10" customFormat="1" ht="12.75">
      <c r="A79" s="7">
        <v>56303</v>
      </c>
      <c r="B79" s="4" t="s">
        <v>68</v>
      </c>
      <c r="C79" s="20">
        <v>4000</v>
      </c>
      <c r="D79" s="20"/>
      <c r="E79" s="18">
        <f>+C79+D79</f>
        <v>4000</v>
      </c>
      <c r="F79" s="18"/>
      <c r="G79" s="20">
        <v>0</v>
      </c>
      <c r="H79" s="23">
        <f t="shared" si="4"/>
        <v>4000</v>
      </c>
      <c r="I79" s="11"/>
    </row>
    <row r="80" spans="1:9" s="10" customFormat="1" ht="12.75">
      <c r="A80" s="7">
        <v>56304</v>
      </c>
      <c r="B80" s="4" t="s">
        <v>76</v>
      </c>
      <c r="C80" s="20">
        <v>0</v>
      </c>
      <c r="D80" s="20">
        <v>0</v>
      </c>
      <c r="E80" s="18">
        <f>+C80+D80</f>
        <v>0</v>
      </c>
      <c r="F80" s="18">
        <v>0</v>
      </c>
      <c r="G80" s="20">
        <v>0</v>
      </c>
      <c r="H80" s="23">
        <f t="shared" si="4"/>
        <v>0</v>
      </c>
      <c r="I80" s="11"/>
    </row>
    <row r="81" spans="1:9" s="10" customFormat="1" ht="12.75">
      <c r="A81" s="8"/>
      <c r="B81" s="29" t="s">
        <v>56</v>
      </c>
      <c r="C81" s="30">
        <f>C80+C79</f>
        <v>4000</v>
      </c>
      <c r="D81" s="30">
        <f>SUM(D79:D80)</f>
        <v>0</v>
      </c>
      <c r="E81" s="30">
        <f>SUM(E79:E80)</f>
        <v>4000</v>
      </c>
      <c r="F81" s="30">
        <f>SUM(F79:F80)</f>
        <v>0</v>
      </c>
      <c r="G81" s="30">
        <f>SUM(G79)</f>
        <v>0</v>
      </c>
      <c r="H81" s="33">
        <f t="shared" si="4"/>
        <v>4000</v>
      </c>
      <c r="I81" s="11"/>
    </row>
    <row r="82" spans="1:9" s="10" customFormat="1" ht="12.75">
      <c r="A82" s="7">
        <v>56404</v>
      </c>
      <c r="B82" s="4" t="s">
        <v>73</v>
      </c>
      <c r="C82" s="20">
        <v>5500</v>
      </c>
      <c r="D82" s="20"/>
      <c r="E82" s="18">
        <f>+C82+D82</f>
        <v>5500</v>
      </c>
      <c r="F82" s="18">
        <v>5500</v>
      </c>
      <c r="G82" s="20">
        <v>0</v>
      </c>
      <c r="H82" s="23">
        <f t="shared" si="4"/>
        <v>0</v>
      </c>
      <c r="I82" s="11"/>
    </row>
    <row r="83" spans="1:9" s="10" customFormat="1" ht="13.5" thickBot="1">
      <c r="A83" s="52"/>
      <c r="B83" s="50" t="s">
        <v>56</v>
      </c>
      <c r="C83" s="51">
        <f>SUM(C82)</f>
        <v>5500</v>
      </c>
      <c r="D83" s="51">
        <f>SUM(D82)</f>
        <v>0</v>
      </c>
      <c r="E83" s="51">
        <f>SUM(E82)</f>
        <v>5500</v>
      </c>
      <c r="F83" s="51">
        <f>SUM(F82)</f>
        <v>5500</v>
      </c>
      <c r="G83" s="51">
        <f>SUM(G82)</f>
        <v>0</v>
      </c>
      <c r="H83" s="53">
        <f t="shared" si="4"/>
        <v>0</v>
      </c>
      <c r="I83" s="11"/>
    </row>
    <row r="84" spans="1:9" s="10" customFormat="1" ht="13.5" thickBot="1">
      <c r="A84" s="54"/>
      <c r="B84" s="55" t="s">
        <v>11</v>
      </c>
      <c r="C84" s="56">
        <f aca="true" t="shared" si="5" ref="C84:H84">+C81+C83</f>
        <v>9500</v>
      </c>
      <c r="D84" s="56">
        <f t="shared" si="5"/>
        <v>0</v>
      </c>
      <c r="E84" s="77">
        <f t="shared" si="5"/>
        <v>9500</v>
      </c>
      <c r="F84" s="85">
        <f t="shared" si="5"/>
        <v>5500</v>
      </c>
      <c r="G84" s="106">
        <f t="shared" si="5"/>
        <v>0</v>
      </c>
      <c r="H84" s="99">
        <f t="shared" si="5"/>
        <v>4000</v>
      </c>
      <c r="I84" s="11"/>
    </row>
    <row r="85" spans="1:9" s="10" customFormat="1" ht="12.75">
      <c r="A85" s="37"/>
      <c r="B85" s="37"/>
      <c r="C85" s="34"/>
      <c r="D85" s="34"/>
      <c r="E85" s="34"/>
      <c r="F85" s="34"/>
      <c r="G85" s="34"/>
      <c r="H85" s="34"/>
      <c r="I85" s="11"/>
    </row>
    <row r="86" spans="1:9" s="10" customFormat="1" ht="12.75">
      <c r="A86" s="37"/>
      <c r="B86" s="37"/>
      <c r="C86" s="34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ht="13.5" thickBot="1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>
      <c r="A89" s="25" t="s">
        <v>0</v>
      </c>
      <c r="B89" s="26" t="s">
        <v>1</v>
      </c>
      <c r="C89" s="39" t="s">
        <v>55</v>
      </c>
      <c r="D89" s="27" t="s">
        <v>63</v>
      </c>
      <c r="E89" s="79" t="s">
        <v>59</v>
      </c>
      <c r="F89" s="84" t="s">
        <v>53</v>
      </c>
      <c r="G89" s="104" t="s">
        <v>69</v>
      </c>
      <c r="H89" s="97" t="s">
        <v>54</v>
      </c>
      <c r="I89" s="11"/>
    </row>
    <row r="90" spans="1:9" s="12" customFormat="1" ht="12.75">
      <c r="A90" s="57">
        <v>61101</v>
      </c>
      <c r="B90" s="58" t="s">
        <v>57</v>
      </c>
      <c r="C90" s="59">
        <v>5000</v>
      </c>
      <c r="D90" s="59">
        <v>-1457.22</v>
      </c>
      <c r="E90" s="60">
        <f>+C90+D90</f>
        <v>3542.7799999999997</v>
      </c>
      <c r="F90" s="60">
        <v>0</v>
      </c>
      <c r="G90" s="59">
        <v>0</v>
      </c>
      <c r="H90" s="61">
        <f t="shared" si="4"/>
        <v>3542.7799999999997</v>
      </c>
      <c r="I90" s="22"/>
    </row>
    <row r="91" spans="1:9" s="12" customFormat="1" ht="12.75">
      <c r="A91" s="8">
        <v>61102</v>
      </c>
      <c r="B91" s="24" t="s">
        <v>64</v>
      </c>
      <c r="C91" s="14">
        <v>15000</v>
      </c>
      <c r="D91" s="14">
        <v>-12053.29</v>
      </c>
      <c r="E91" s="18">
        <f>+C91+D91</f>
        <v>2946.709999999999</v>
      </c>
      <c r="F91" s="18">
        <v>0</v>
      </c>
      <c r="G91" s="14">
        <v>0</v>
      </c>
      <c r="H91" s="23">
        <f t="shared" si="4"/>
        <v>2946.709999999999</v>
      </c>
      <c r="I91" s="22"/>
    </row>
    <row r="92" spans="1:9" s="12" customFormat="1" ht="12.75">
      <c r="A92" s="8">
        <v>61103</v>
      </c>
      <c r="B92" s="24" t="s">
        <v>65</v>
      </c>
      <c r="C92" s="14">
        <v>500</v>
      </c>
      <c r="D92" s="14"/>
      <c r="E92" s="18">
        <f>+C92+D92</f>
        <v>500</v>
      </c>
      <c r="F92" s="18">
        <v>0</v>
      </c>
      <c r="G92" s="14">
        <v>0</v>
      </c>
      <c r="H92" s="23">
        <f t="shared" si="4"/>
        <v>500</v>
      </c>
      <c r="I92" s="22"/>
    </row>
    <row r="93" spans="1:9" s="12" customFormat="1" ht="12.75">
      <c r="A93" s="8">
        <v>61104</v>
      </c>
      <c r="B93" s="24" t="s">
        <v>60</v>
      </c>
      <c r="C93" s="14">
        <v>15055</v>
      </c>
      <c r="D93" s="14">
        <v>-9096.27</v>
      </c>
      <c r="E93" s="18">
        <f>+C93+D93</f>
        <v>5958.73</v>
      </c>
      <c r="F93" s="18">
        <v>0</v>
      </c>
      <c r="G93" s="14">
        <v>0</v>
      </c>
      <c r="H93" s="23">
        <f t="shared" si="4"/>
        <v>5958.73</v>
      </c>
      <c r="I93" s="22"/>
    </row>
    <row r="94" spans="1:9" s="10" customFormat="1" ht="12.75">
      <c r="A94" s="7">
        <v>61108</v>
      </c>
      <c r="B94" s="4" t="s">
        <v>27</v>
      </c>
      <c r="C94" s="20">
        <v>1000</v>
      </c>
      <c r="D94" s="20"/>
      <c r="E94" s="18">
        <f>+C94+D94</f>
        <v>1000</v>
      </c>
      <c r="F94" s="18">
        <v>0</v>
      </c>
      <c r="G94" s="20">
        <v>0</v>
      </c>
      <c r="H94" s="23">
        <f t="shared" si="4"/>
        <v>1000</v>
      </c>
      <c r="I94" s="11"/>
    </row>
    <row r="95" spans="1:9" s="10" customFormat="1" ht="12.75">
      <c r="A95" s="8"/>
      <c r="B95" s="29" t="s">
        <v>56</v>
      </c>
      <c r="C95" s="30">
        <f>SUM(C90:C94)</f>
        <v>36555</v>
      </c>
      <c r="D95" s="30">
        <f>SUM(D90:D94)</f>
        <v>-22606.78</v>
      </c>
      <c r="E95" s="30">
        <f>SUM(E90:E94)</f>
        <v>13948.219999999998</v>
      </c>
      <c r="F95" s="30">
        <f>SUM(F90:F94)</f>
        <v>0</v>
      </c>
      <c r="G95" s="30">
        <f>SUM(G94)</f>
        <v>0</v>
      </c>
      <c r="H95" s="33">
        <f t="shared" si="4"/>
        <v>13948.219999999998</v>
      </c>
      <c r="I95" s="11"/>
    </row>
    <row r="96" spans="1:9" s="10" customFormat="1" ht="12.75">
      <c r="A96" s="7">
        <v>61403</v>
      </c>
      <c r="B96" s="4" t="s">
        <v>75</v>
      </c>
      <c r="C96" s="20">
        <v>0</v>
      </c>
      <c r="D96" s="20"/>
      <c r="E96" s="18">
        <f>+C96+D96</f>
        <v>0</v>
      </c>
      <c r="F96" s="20">
        <v>0</v>
      </c>
      <c r="G96" s="20">
        <v>0</v>
      </c>
      <c r="H96" s="23">
        <f t="shared" si="4"/>
        <v>0</v>
      </c>
      <c r="I96" s="11"/>
    </row>
    <row r="97" spans="1:9" s="10" customFormat="1" ht="13.5" thickBot="1">
      <c r="A97" s="71"/>
      <c r="B97" s="72" t="s">
        <v>56</v>
      </c>
      <c r="C97" s="73">
        <f>+C96</f>
        <v>0</v>
      </c>
      <c r="D97" s="73">
        <f>+D96</f>
        <v>0</v>
      </c>
      <c r="E97" s="74">
        <f>+E96</f>
        <v>0</v>
      </c>
      <c r="F97" s="74">
        <f>+F96</f>
        <v>0</v>
      </c>
      <c r="G97" s="74">
        <f>SUM(G96)</f>
        <v>0</v>
      </c>
      <c r="H97" s="75">
        <f t="shared" si="4"/>
        <v>0</v>
      </c>
      <c r="I97" s="11"/>
    </row>
    <row r="98" spans="1:9" s="10" customFormat="1" ht="13.5" thickBot="1">
      <c r="A98" s="62"/>
      <c r="B98" s="48" t="s">
        <v>11</v>
      </c>
      <c r="C98" s="49">
        <f>+C95+C97</f>
        <v>36555</v>
      </c>
      <c r="D98" s="49">
        <f>+D97+D95</f>
        <v>-22606.78</v>
      </c>
      <c r="E98" s="80">
        <f>+E97+E95</f>
        <v>13948.219999999998</v>
      </c>
      <c r="F98" s="86">
        <f>+F97+F95</f>
        <v>0</v>
      </c>
      <c r="G98" s="107">
        <v>0</v>
      </c>
      <c r="H98" s="100">
        <f>+H97+H95</f>
        <v>13948.219999999998</v>
      </c>
      <c r="I98" s="11"/>
    </row>
    <row r="99" spans="1:9" ht="12.75">
      <c r="A99" s="67"/>
      <c r="B99" s="68" t="s">
        <v>2</v>
      </c>
      <c r="C99" s="69">
        <f>+C98+C84+C78+C71+C24</f>
        <v>9475399</v>
      </c>
      <c r="D99" s="70">
        <f>+D98+D84+D78+D71+D24</f>
        <v>3.637978807091713E-12</v>
      </c>
      <c r="E99" s="81">
        <f>+E24+E71+E78+E98+E84</f>
        <v>9475399</v>
      </c>
      <c r="F99" s="87">
        <f>+F24+F71+F78+F98+F84</f>
        <v>3577092.78</v>
      </c>
      <c r="G99" s="108">
        <f>+G24+G71+G78+G98+G84</f>
        <v>161586.3</v>
      </c>
      <c r="H99" s="101">
        <f>+E99-F99-G99</f>
        <v>5736719.920000001</v>
      </c>
      <c r="I99" s="2"/>
    </row>
    <row r="100" spans="3:9" ht="12.75">
      <c r="C100" s="9"/>
      <c r="D100" s="9"/>
      <c r="E100" s="9"/>
      <c r="F100" s="9"/>
      <c r="G100" s="9"/>
      <c r="H100" s="2"/>
      <c r="I100" s="2"/>
    </row>
    <row r="101" spans="3:9" ht="12.75">
      <c r="C101" s="9"/>
      <c r="D101" s="9"/>
      <c r="E101" s="9"/>
      <c r="F101" s="9"/>
      <c r="G101" s="9"/>
      <c r="H101" s="2"/>
      <c r="I101" s="2"/>
    </row>
    <row r="102" spans="3:9" ht="12.75">
      <c r="C102" s="9"/>
      <c r="D102" s="9"/>
      <c r="E102" s="9"/>
      <c r="F102" s="9"/>
      <c r="H102" s="2"/>
      <c r="I102" s="2"/>
    </row>
    <row r="103" spans="3:9" ht="12.75">
      <c r="C103" s="9"/>
      <c r="D103" s="9"/>
      <c r="E103" s="9"/>
      <c r="F103" s="9"/>
      <c r="H103" s="2"/>
      <c r="I103" s="2"/>
    </row>
    <row r="104" spans="3:9" ht="12.75">
      <c r="C104" s="9"/>
      <c r="D104" s="9"/>
      <c r="E104" s="9"/>
      <c r="F104" s="9"/>
      <c r="H104" s="2"/>
      <c r="I104" s="2"/>
    </row>
    <row r="105" spans="3:9" ht="12.75">
      <c r="C105" s="9"/>
      <c r="D105" s="9"/>
      <c r="E105" s="9"/>
      <c r="F105" s="9"/>
      <c r="G105" s="9"/>
      <c r="H105" s="2"/>
      <c r="I105" s="2"/>
    </row>
    <row r="106" spans="3:9" ht="12.75">
      <c r="C106" s="9"/>
      <c r="D106" s="9"/>
      <c r="E106" s="9"/>
      <c r="F106" s="9"/>
      <c r="G106" s="9"/>
      <c r="H106" s="2"/>
      <c r="I106" s="2"/>
    </row>
    <row r="107" spans="3:10" ht="12.75">
      <c r="C107" s="9"/>
      <c r="D107" s="9"/>
      <c r="E107" s="9"/>
      <c r="F107" s="9"/>
      <c r="G107" s="9"/>
      <c r="J107" s="2"/>
    </row>
    <row r="108" spans="3:7" ht="12.75">
      <c r="C108" s="9"/>
      <c r="D108" s="9"/>
      <c r="E108" s="9"/>
      <c r="F108" s="9"/>
      <c r="G108" s="9"/>
    </row>
    <row r="109" spans="3:8" ht="12.75">
      <c r="C109" s="13"/>
      <c r="D109" s="13"/>
      <c r="E109" s="13"/>
      <c r="F109" s="13"/>
      <c r="G109" s="13"/>
      <c r="H109" s="13"/>
    </row>
    <row r="110" spans="3:8" ht="12.75">
      <c r="C110" s="15"/>
      <c r="D110" s="15"/>
      <c r="E110" s="15"/>
      <c r="F110" s="15"/>
      <c r="G110" s="15"/>
      <c r="H110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&amp;COFICIAL DE INFORMACION 2018
EJECUCION ABR-18&amp;R&amp;P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61">
      <selection activeCell="E75" sqref="E75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13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0" max="10" width="28.2812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109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82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110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11">
        <v>4981600</v>
      </c>
      <c r="D9" s="18">
        <v>-84599.9</v>
      </c>
      <c r="E9" s="18">
        <f>+C9+D9</f>
        <v>4897000.1</v>
      </c>
      <c r="F9" s="18">
        <v>1991064.7</v>
      </c>
      <c r="G9" s="18">
        <v>0</v>
      </c>
      <c r="H9" s="19">
        <f aca="true" t="shared" si="0" ref="H9:H73">+E9-F9-G9</f>
        <v>2905935.3999999994</v>
      </c>
    </row>
    <row r="10" spans="1:8" ht="12.75">
      <c r="A10" s="7">
        <v>51103</v>
      </c>
      <c r="B10" s="4" t="s">
        <v>4</v>
      </c>
      <c r="C10" s="112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112">
        <v>0</v>
      </c>
      <c r="D11" s="20">
        <v>116300</v>
      </c>
      <c r="E11" s="18">
        <f t="shared" si="1"/>
        <v>116300</v>
      </c>
      <c r="F11" s="18"/>
      <c r="G11" s="18">
        <v>0</v>
      </c>
      <c r="H11" s="19">
        <f t="shared" si="0"/>
        <v>116300</v>
      </c>
    </row>
    <row r="12" spans="1:8" ht="12.75">
      <c r="A12" s="7">
        <v>51201</v>
      </c>
      <c r="B12" s="4" t="s">
        <v>5</v>
      </c>
      <c r="C12" s="112">
        <v>1068700</v>
      </c>
      <c r="D12" s="14">
        <v>-40524.95</v>
      </c>
      <c r="E12" s="18">
        <f t="shared" si="1"/>
        <v>1028175.05</v>
      </c>
      <c r="F12" s="18">
        <v>399568.81</v>
      </c>
      <c r="G12" s="18">
        <f>32270.35-27078.69</f>
        <v>5191.66</v>
      </c>
      <c r="H12" s="19">
        <f t="shared" si="0"/>
        <v>623414.58</v>
      </c>
    </row>
    <row r="13" spans="1:8" ht="12.75">
      <c r="A13" s="7">
        <v>51203</v>
      </c>
      <c r="B13" s="4" t="s">
        <v>4</v>
      </c>
      <c r="C13" s="112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112">
        <v>0</v>
      </c>
      <c r="D14" s="20">
        <v>18600</v>
      </c>
      <c r="E14" s="18">
        <f t="shared" si="1"/>
        <v>18600</v>
      </c>
      <c r="F14" s="18"/>
      <c r="G14" s="18">
        <v>0</v>
      </c>
      <c r="H14" s="19">
        <f t="shared" si="0"/>
        <v>18600</v>
      </c>
    </row>
    <row r="15" spans="1:8" ht="12.75">
      <c r="A15" s="7">
        <v>51401</v>
      </c>
      <c r="B15" s="4" t="s">
        <v>6</v>
      </c>
      <c r="C15" s="112">
        <v>331890</v>
      </c>
      <c r="D15" s="20">
        <v>-12555.71</v>
      </c>
      <c r="E15" s="18">
        <f t="shared" si="1"/>
        <v>319334.29</v>
      </c>
      <c r="F15" s="18">
        <v>122239.81</v>
      </c>
      <c r="G15" s="18">
        <f>12905.92-9422.29</f>
        <v>3483.629999999999</v>
      </c>
      <c r="H15" s="19">
        <f t="shared" si="0"/>
        <v>193610.84999999998</v>
      </c>
    </row>
    <row r="16" spans="1:8" ht="12.75">
      <c r="A16" s="7">
        <v>51402</v>
      </c>
      <c r="B16" s="4" t="s">
        <v>7</v>
      </c>
      <c r="C16" s="112">
        <v>57985</v>
      </c>
      <c r="D16" s="20">
        <v>-2471.6</v>
      </c>
      <c r="E16" s="18">
        <f t="shared" si="1"/>
        <v>55513.4</v>
      </c>
      <c r="F16" s="18">
        <v>21096.21</v>
      </c>
      <c r="G16" s="18">
        <f>2384.64-1797.45</f>
        <v>587.1899999999998</v>
      </c>
      <c r="H16" s="19">
        <f t="shared" si="0"/>
        <v>33830</v>
      </c>
    </row>
    <row r="17" spans="1:8" ht="12.75">
      <c r="A17" s="7">
        <v>51501</v>
      </c>
      <c r="B17" s="4" t="s">
        <v>8</v>
      </c>
      <c r="C17" s="112">
        <v>320785</v>
      </c>
      <c r="D17" s="20">
        <v>34922.73</v>
      </c>
      <c r="E17" s="18">
        <f t="shared" si="1"/>
        <v>355707.73</v>
      </c>
      <c r="F17" s="18">
        <v>135467.56</v>
      </c>
      <c r="G17" s="18">
        <f>15110.54-10984.72</f>
        <v>4125.8200000000015</v>
      </c>
      <c r="H17" s="19">
        <f t="shared" si="0"/>
        <v>216114.34999999998</v>
      </c>
    </row>
    <row r="18" spans="1:8" ht="12.75">
      <c r="A18" s="7">
        <v>51502</v>
      </c>
      <c r="B18" s="4" t="s">
        <v>9</v>
      </c>
      <c r="C18" s="112">
        <v>72140</v>
      </c>
      <c r="D18" s="20">
        <v>6863.78</v>
      </c>
      <c r="E18" s="18">
        <f t="shared" si="1"/>
        <v>79003.78</v>
      </c>
      <c r="F18" s="18">
        <v>29673.07</v>
      </c>
      <c r="G18" s="18">
        <f>3896.81-2844.52</f>
        <v>1052.29</v>
      </c>
      <c r="H18" s="19">
        <f t="shared" si="0"/>
        <v>48278.42</v>
      </c>
    </row>
    <row r="19" spans="1:8" ht="12.75">
      <c r="A19" s="7">
        <v>51601</v>
      </c>
      <c r="B19" s="4" t="s">
        <v>10</v>
      </c>
      <c r="C19" s="112">
        <v>46625</v>
      </c>
      <c r="D19" s="20">
        <v>4.12</v>
      </c>
      <c r="E19" s="18">
        <f t="shared" si="1"/>
        <v>46629.12</v>
      </c>
      <c r="F19" s="18">
        <v>19428.8</v>
      </c>
      <c r="G19" s="18">
        <v>0</v>
      </c>
      <c r="H19" s="19">
        <f t="shared" si="0"/>
        <v>27200.320000000003</v>
      </c>
    </row>
    <row r="20" spans="1:8" ht="12.75">
      <c r="A20" s="7">
        <v>51701</v>
      </c>
      <c r="B20" s="4" t="s">
        <v>71</v>
      </c>
      <c r="C20" s="112">
        <v>54989</v>
      </c>
      <c r="D20" s="20">
        <v>-6466.49</v>
      </c>
      <c r="E20" s="18">
        <f t="shared" si="1"/>
        <v>48522.51</v>
      </c>
      <c r="F20" s="18">
        <v>47132.97</v>
      </c>
      <c r="G20" s="18">
        <f>1400.69-11.15</f>
        <v>1389.54</v>
      </c>
      <c r="H20" s="19">
        <f t="shared" si="0"/>
        <v>0</v>
      </c>
    </row>
    <row r="21" spans="1:8" ht="12.75">
      <c r="A21" s="7">
        <v>51702</v>
      </c>
      <c r="B21" s="4" t="s">
        <v>79</v>
      </c>
      <c r="C21" s="112"/>
      <c r="D21" s="20">
        <v>6455.34</v>
      </c>
      <c r="E21" s="18">
        <f t="shared" si="1"/>
        <v>6455.34</v>
      </c>
      <c r="F21" s="18">
        <v>6335.19</v>
      </c>
      <c r="G21" s="18">
        <v>120.15</v>
      </c>
      <c r="H21" s="19">
        <f t="shared" si="0"/>
        <v>5.400124791776761E-13</v>
      </c>
    </row>
    <row r="22" spans="1:8" ht="12.75">
      <c r="A22" s="7">
        <v>51903</v>
      </c>
      <c r="B22" s="4" t="s">
        <v>67</v>
      </c>
      <c r="C22" s="112">
        <v>71895</v>
      </c>
      <c r="D22" s="20">
        <v>-9459.67</v>
      </c>
      <c r="E22" s="18">
        <f t="shared" si="1"/>
        <v>62435.33</v>
      </c>
      <c r="F22" s="18">
        <v>22976.33</v>
      </c>
      <c r="G22" s="18">
        <f>9818.67-9459.67</f>
        <v>359</v>
      </c>
      <c r="H22" s="19">
        <f t="shared" si="0"/>
        <v>39100</v>
      </c>
    </row>
    <row r="23" spans="1:8" ht="12.75">
      <c r="A23" s="7">
        <v>51999</v>
      </c>
      <c r="B23" s="4" t="s">
        <v>58</v>
      </c>
      <c r="C23" s="112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0" ht="12.75">
      <c r="A24" s="28"/>
      <c r="B24" s="29" t="s">
        <v>11</v>
      </c>
      <c r="C24" s="65">
        <f aca="true" t="shared" si="2" ref="C24:H24">SUM(C9:C23)</f>
        <v>7236009</v>
      </c>
      <c r="D24" s="30">
        <f t="shared" si="2"/>
        <v>27067.650000000023</v>
      </c>
      <c r="E24" s="76">
        <f t="shared" si="2"/>
        <v>7263076.65</v>
      </c>
      <c r="F24" s="83">
        <f t="shared" si="2"/>
        <v>2794983.4499999997</v>
      </c>
      <c r="G24" s="103">
        <f t="shared" si="2"/>
        <v>16309.28</v>
      </c>
      <c r="H24" s="113">
        <f t="shared" si="2"/>
        <v>4451783.92</v>
      </c>
      <c r="J24" s="66"/>
    </row>
    <row r="25" spans="1:8" ht="12.75">
      <c r="A25" s="7">
        <v>54101</v>
      </c>
      <c r="B25" s="4" t="s">
        <v>12</v>
      </c>
      <c r="C25" s="112">
        <v>52905</v>
      </c>
      <c r="D25" s="20">
        <v>15314.72</v>
      </c>
      <c r="E25" s="18">
        <f aca="true" t="shared" si="3" ref="E25:E42">+C25+D25</f>
        <v>68219.72</v>
      </c>
      <c r="F25" s="18">
        <v>53829.59</v>
      </c>
      <c r="G25" s="18">
        <v>0</v>
      </c>
      <c r="H25" s="19">
        <f t="shared" si="0"/>
        <v>14390.130000000005</v>
      </c>
    </row>
    <row r="26" spans="1:8" ht="12.75">
      <c r="A26" s="7">
        <v>54103</v>
      </c>
      <c r="B26" s="4" t="s">
        <v>13</v>
      </c>
      <c r="C26" s="112">
        <v>1000</v>
      </c>
      <c r="D26" s="20"/>
      <c r="E26" s="18">
        <f t="shared" si="3"/>
        <v>1000</v>
      </c>
      <c r="F26" s="18">
        <v>54</v>
      </c>
      <c r="G26" s="18">
        <v>0</v>
      </c>
      <c r="H26" s="19">
        <f t="shared" si="0"/>
        <v>946</v>
      </c>
    </row>
    <row r="27" spans="1:8" ht="12.75">
      <c r="A27" s="7">
        <v>54104</v>
      </c>
      <c r="B27" s="4" t="s">
        <v>14</v>
      </c>
      <c r="C27" s="112">
        <v>53150</v>
      </c>
      <c r="D27" s="20">
        <v>-1720</v>
      </c>
      <c r="E27" s="18">
        <f t="shared" si="3"/>
        <v>51430</v>
      </c>
      <c r="F27" s="18">
        <v>10665.7</v>
      </c>
      <c r="G27" s="18">
        <v>0</v>
      </c>
      <c r="H27" s="19">
        <f t="shared" si="0"/>
        <v>40764.3</v>
      </c>
    </row>
    <row r="28" spans="1:11" ht="12.75">
      <c r="A28" s="7">
        <v>54105</v>
      </c>
      <c r="B28" s="4" t="s">
        <v>15</v>
      </c>
      <c r="C28" s="112">
        <v>17135</v>
      </c>
      <c r="D28" s="20">
        <v>306.36</v>
      </c>
      <c r="E28" s="18">
        <f t="shared" si="3"/>
        <v>17441.36</v>
      </c>
      <c r="F28" s="18">
        <v>16779.97</v>
      </c>
      <c r="G28" s="18">
        <v>0</v>
      </c>
      <c r="H28" s="19">
        <f t="shared" si="0"/>
        <v>661.3899999999994</v>
      </c>
      <c r="K28" s="66"/>
    </row>
    <row r="29" spans="1:8" ht="12.75">
      <c r="A29" s="7">
        <v>54106</v>
      </c>
      <c r="B29" s="4" t="s">
        <v>16</v>
      </c>
      <c r="C29" s="112">
        <v>150</v>
      </c>
      <c r="D29" s="20">
        <v>87</v>
      </c>
      <c r="E29" s="18">
        <f t="shared" si="3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112">
        <v>10800</v>
      </c>
      <c r="D30" s="20">
        <v>1063.14</v>
      </c>
      <c r="E30" s="18">
        <f t="shared" si="3"/>
        <v>11863.14</v>
      </c>
      <c r="F30" s="18">
        <v>9539.22</v>
      </c>
      <c r="G30" s="18">
        <v>0</v>
      </c>
      <c r="H30" s="19">
        <f t="shared" si="0"/>
        <v>2323.92</v>
      </c>
    </row>
    <row r="31" spans="1:8" ht="12.75">
      <c r="A31" s="7">
        <v>54108</v>
      </c>
      <c r="B31" s="4" t="s">
        <v>18</v>
      </c>
      <c r="C31" s="112">
        <v>15000</v>
      </c>
      <c r="D31" s="20">
        <v>481.4</v>
      </c>
      <c r="E31" s="18">
        <f t="shared" si="3"/>
        <v>15481.4</v>
      </c>
      <c r="F31" s="18">
        <v>8481.4</v>
      </c>
      <c r="G31" s="18">
        <v>0</v>
      </c>
      <c r="H31" s="19">
        <f t="shared" si="0"/>
        <v>7000</v>
      </c>
    </row>
    <row r="32" spans="1:8" ht="12.75">
      <c r="A32" s="7">
        <v>54109</v>
      </c>
      <c r="B32" s="4" t="s">
        <v>19</v>
      </c>
      <c r="C32" s="112">
        <v>4000</v>
      </c>
      <c r="D32" s="20"/>
      <c r="E32" s="18">
        <f t="shared" si="3"/>
        <v>4000</v>
      </c>
      <c r="F32" s="18"/>
      <c r="G32" s="18">
        <v>0</v>
      </c>
      <c r="H32" s="19">
        <f t="shared" si="0"/>
        <v>4000</v>
      </c>
    </row>
    <row r="33" spans="1:8" ht="12.75">
      <c r="A33" s="7">
        <v>54110</v>
      </c>
      <c r="B33" s="4" t="s">
        <v>20</v>
      </c>
      <c r="C33" s="112">
        <v>20025</v>
      </c>
      <c r="D33" s="20"/>
      <c r="E33" s="18">
        <f t="shared" si="3"/>
        <v>20025</v>
      </c>
      <c r="F33" s="18">
        <v>21</v>
      </c>
      <c r="G33" s="18">
        <v>0</v>
      </c>
      <c r="H33" s="19">
        <f t="shared" si="0"/>
        <v>20004</v>
      </c>
    </row>
    <row r="34" spans="1:12" ht="12.75">
      <c r="A34" s="7">
        <v>54111</v>
      </c>
      <c r="B34" s="4" t="s">
        <v>21</v>
      </c>
      <c r="C34" s="112">
        <v>400</v>
      </c>
      <c r="D34" s="20">
        <v>-264.9</v>
      </c>
      <c r="E34" s="18">
        <f t="shared" si="3"/>
        <v>135.10000000000002</v>
      </c>
      <c r="F34" s="18">
        <v>135.1</v>
      </c>
      <c r="G34" s="18">
        <v>0</v>
      </c>
      <c r="H34" s="19">
        <f t="shared" si="0"/>
        <v>2.842170943040401E-14</v>
      </c>
      <c r="L34" s="3"/>
    </row>
    <row r="35" spans="1:12" ht="12.75">
      <c r="A35" s="7">
        <v>54112</v>
      </c>
      <c r="B35" s="4" t="s">
        <v>22</v>
      </c>
      <c r="C35" s="112">
        <v>1400</v>
      </c>
      <c r="D35" s="20">
        <v>411.07</v>
      </c>
      <c r="E35" s="18">
        <f t="shared" si="3"/>
        <v>1811.07</v>
      </c>
      <c r="F35" s="18">
        <v>801.66</v>
      </c>
      <c r="G35" s="18">
        <v>0</v>
      </c>
      <c r="H35" s="19">
        <f t="shared" si="0"/>
        <v>1009.41</v>
      </c>
      <c r="L35" s="3"/>
    </row>
    <row r="36" spans="1:12" ht="12.75">
      <c r="A36" s="7">
        <v>54113</v>
      </c>
      <c r="B36" s="4" t="s">
        <v>23</v>
      </c>
      <c r="C36" s="112">
        <v>900</v>
      </c>
      <c r="D36" s="20">
        <v>-481.4</v>
      </c>
      <c r="E36" s="18">
        <f t="shared" si="3"/>
        <v>418.6</v>
      </c>
      <c r="F36" s="18">
        <v>15</v>
      </c>
      <c r="G36" s="18">
        <v>0</v>
      </c>
      <c r="H36" s="19">
        <f t="shared" si="0"/>
        <v>403.6</v>
      </c>
      <c r="L36" s="3"/>
    </row>
    <row r="37" spans="1:8" ht="12.75">
      <c r="A37" s="7">
        <v>54114</v>
      </c>
      <c r="B37" s="4" t="s">
        <v>24</v>
      </c>
      <c r="C37" s="112">
        <v>5425</v>
      </c>
      <c r="D37" s="20">
        <v>-426.04</v>
      </c>
      <c r="E37" s="18">
        <f t="shared" si="3"/>
        <v>4998.96</v>
      </c>
      <c r="F37" s="18">
        <v>4906.98</v>
      </c>
      <c r="G37" s="18">
        <v>0</v>
      </c>
      <c r="H37" s="19">
        <f t="shared" si="0"/>
        <v>91.98000000000047</v>
      </c>
    </row>
    <row r="38" spans="1:8" ht="12.75">
      <c r="A38" s="7">
        <v>54115</v>
      </c>
      <c r="B38" s="4" t="s">
        <v>25</v>
      </c>
      <c r="C38" s="112">
        <v>12000</v>
      </c>
      <c r="D38" s="20"/>
      <c r="E38" s="18">
        <f t="shared" si="3"/>
        <v>12000</v>
      </c>
      <c r="F38" s="18">
        <v>1017</v>
      </c>
      <c r="G38" s="18">
        <v>0</v>
      </c>
      <c r="H38" s="19">
        <f t="shared" si="0"/>
        <v>10983</v>
      </c>
    </row>
    <row r="39" spans="1:8" ht="12.75">
      <c r="A39" s="7">
        <v>54116</v>
      </c>
      <c r="B39" s="4" t="s">
        <v>26</v>
      </c>
      <c r="C39" s="112">
        <v>600</v>
      </c>
      <c r="D39" s="20">
        <v>35</v>
      </c>
      <c r="E39" s="18">
        <f t="shared" si="3"/>
        <v>635</v>
      </c>
      <c r="F39" s="18">
        <v>494.3</v>
      </c>
      <c r="G39" s="18">
        <v>0</v>
      </c>
      <c r="H39" s="19">
        <f t="shared" si="0"/>
        <v>140.7</v>
      </c>
    </row>
    <row r="40" spans="1:8" ht="12.75">
      <c r="A40" s="7">
        <v>54118</v>
      </c>
      <c r="B40" s="4" t="s">
        <v>27</v>
      </c>
      <c r="C40" s="112">
        <v>1750</v>
      </c>
      <c r="D40" s="20">
        <v>83.53</v>
      </c>
      <c r="E40" s="18">
        <f t="shared" si="3"/>
        <v>1833.53</v>
      </c>
      <c r="F40" s="18">
        <v>883.58</v>
      </c>
      <c r="G40" s="18">
        <v>0</v>
      </c>
      <c r="H40" s="19">
        <f t="shared" si="0"/>
        <v>949.9499999999999</v>
      </c>
    </row>
    <row r="41" spans="1:8" ht="12.75">
      <c r="A41" s="7">
        <v>54119</v>
      </c>
      <c r="B41" s="4" t="s">
        <v>28</v>
      </c>
      <c r="C41" s="112">
        <v>2000</v>
      </c>
      <c r="D41" s="20">
        <v>982.77</v>
      </c>
      <c r="E41" s="18">
        <f t="shared" si="3"/>
        <v>2982.77</v>
      </c>
      <c r="F41" s="18">
        <v>1840.25</v>
      </c>
      <c r="G41" s="18">
        <v>0</v>
      </c>
      <c r="H41" s="19">
        <f t="shared" si="0"/>
        <v>1142.52</v>
      </c>
    </row>
    <row r="42" spans="1:8" ht="13.5" thickBot="1">
      <c r="A42" s="40">
        <v>54199</v>
      </c>
      <c r="B42" s="41" t="s">
        <v>29</v>
      </c>
      <c r="C42" s="114">
        <v>479395</v>
      </c>
      <c r="D42" s="42">
        <v>-20294.38</v>
      </c>
      <c r="E42" s="18">
        <f t="shared" si="3"/>
        <v>459100.62</v>
      </c>
      <c r="F42" s="18">
        <v>410405.05</v>
      </c>
      <c r="G42" s="18">
        <v>0</v>
      </c>
      <c r="H42" s="43">
        <f t="shared" si="0"/>
        <v>48695.57000000001</v>
      </c>
    </row>
    <row r="43" spans="1:8" ht="13.5" thickBot="1">
      <c r="A43" s="44"/>
      <c r="B43" s="45" t="s">
        <v>56</v>
      </c>
      <c r="C43" s="115">
        <f>SUM(C25:C42)</f>
        <v>678035</v>
      </c>
      <c r="D43" s="46">
        <f>SUM(D25:D42)</f>
        <v>-4421.730000000001</v>
      </c>
      <c r="E43" s="46">
        <f>SUM(E25:E42)</f>
        <v>673613.27</v>
      </c>
      <c r="F43" s="46">
        <f>SUM(F25:F42)</f>
        <v>520106.8</v>
      </c>
      <c r="G43" s="46">
        <f>SUM(G25:G42)</f>
        <v>0</v>
      </c>
      <c r="H43" s="47">
        <f t="shared" si="0"/>
        <v>153506.47000000003</v>
      </c>
    </row>
    <row r="44" spans="1:8" ht="12.75">
      <c r="A44" s="36"/>
      <c r="B44" s="37"/>
      <c r="C44" s="116"/>
      <c r="D44" s="34"/>
      <c r="E44" s="34"/>
      <c r="F44" s="34"/>
      <c r="G44" s="34"/>
      <c r="H44" s="38"/>
    </row>
    <row r="45" spans="1:8" ht="12.75">
      <c r="A45" s="36"/>
      <c r="B45" s="37"/>
      <c r="C45" s="116"/>
      <c r="D45" s="34"/>
      <c r="E45" s="34"/>
      <c r="F45" s="34"/>
      <c r="G45" s="34"/>
      <c r="H45" s="38"/>
    </row>
    <row r="46" spans="1:8" ht="13.5" thickBot="1">
      <c r="A46" s="36"/>
      <c r="B46" s="37"/>
      <c r="C46" s="116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117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118">
        <v>191255</v>
      </c>
      <c r="D48" s="60">
        <v>-4909.46</v>
      </c>
      <c r="E48" s="18">
        <f>+C48+D48</f>
        <v>186345.54</v>
      </c>
      <c r="F48" s="18">
        <v>56337.84</v>
      </c>
      <c r="G48" s="18">
        <f>19595.76-3698.3</f>
        <v>15897.46</v>
      </c>
      <c r="H48" s="61">
        <f t="shared" si="0"/>
        <v>114110.24000000002</v>
      </c>
    </row>
    <row r="49" spans="1:8" ht="12.75">
      <c r="A49" s="7">
        <v>54202</v>
      </c>
      <c r="B49" s="4" t="s">
        <v>31</v>
      </c>
      <c r="C49" s="112">
        <v>43800</v>
      </c>
      <c r="D49" s="20">
        <v>472.53</v>
      </c>
      <c r="E49" s="18">
        <f>+C49+D49</f>
        <v>44272.53</v>
      </c>
      <c r="F49" s="18">
        <v>8965.38</v>
      </c>
      <c r="G49" s="18">
        <v>6884.1</v>
      </c>
      <c r="H49" s="19">
        <f t="shared" si="0"/>
        <v>28423.050000000003</v>
      </c>
    </row>
    <row r="50" spans="1:8" ht="12.75">
      <c r="A50" s="40">
        <v>54203</v>
      </c>
      <c r="B50" s="41" t="s">
        <v>32</v>
      </c>
      <c r="C50" s="114">
        <v>188800</v>
      </c>
      <c r="D50" s="42">
        <v>-24171.48</v>
      </c>
      <c r="E50" s="18">
        <f>+C50+D50</f>
        <v>164628.52</v>
      </c>
      <c r="F50" s="18">
        <v>45329.79</v>
      </c>
      <c r="G50" s="18">
        <f>26872.01-23369.35</f>
        <v>3502.66</v>
      </c>
      <c r="H50" s="43">
        <f t="shared" si="0"/>
        <v>115796.06999999998</v>
      </c>
    </row>
    <row r="51" spans="1:8" ht="12.75">
      <c r="A51" s="7">
        <v>54204</v>
      </c>
      <c r="B51" s="4" t="s">
        <v>33</v>
      </c>
      <c r="C51" s="112">
        <v>1200</v>
      </c>
      <c r="D51" s="20"/>
      <c r="E51" s="18">
        <f>+C51+D51</f>
        <v>1200</v>
      </c>
      <c r="F51" s="18"/>
      <c r="G51" s="18">
        <v>400</v>
      </c>
      <c r="H51" s="23">
        <f t="shared" si="0"/>
        <v>800</v>
      </c>
    </row>
    <row r="52" spans="1:8" ht="12.75">
      <c r="A52" s="8"/>
      <c r="B52" s="29" t="s">
        <v>56</v>
      </c>
      <c r="C52" s="119">
        <f>SUM(C48:C51)</f>
        <v>425055</v>
      </c>
      <c r="D52" s="30">
        <f>SUM(D48:D51)</f>
        <v>-28608.41</v>
      </c>
      <c r="E52" s="30">
        <f>SUM(E48:E51)</f>
        <v>396446.58999999997</v>
      </c>
      <c r="F52" s="30">
        <f>SUM(F48:F51)</f>
        <v>110633.01</v>
      </c>
      <c r="G52" s="30">
        <f>SUM(G48:G51)</f>
        <v>26684.219999999998</v>
      </c>
      <c r="H52" s="33">
        <f t="shared" si="0"/>
        <v>259129.35999999996</v>
      </c>
    </row>
    <row r="53" spans="1:8" ht="12.75">
      <c r="A53" s="7">
        <v>54301</v>
      </c>
      <c r="B53" s="4" t="s">
        <v>34</v>
      </c>
      <c r="C53" s="112">
        <v>35000</v>
      </c>
      <c r="D53" s="20"/>
      <c r="E53" s="18">
        <f aca="true" t="shared" si="4" ref="E53:E62">+C53+D53</f>
        <v>35000</v>
      </c>
      <c r="F53" s="18">
        <v>20184.22</v>
      </c>
      <c r="G53" s="18">
        <v>0</v>
      </c>
      <c r="H53" s="23">
        <f t="shared" si="0"/>
        <v>14815.779999999999</v>
      </c>
    </row>
    <row r="54" spans="1:8" ht="12.75">
      <c r="A54" s="6">
        <v>54302</v>
      </c>
      <c r="B54" s="5" t="s">
        <v>35</v>
      </c>
      <c r="C54" s="111">
        <v>63000</v>
      </c>
      <c r="D54" s="18">
        <v>62.06</v>
      </c>
      <c r="E54" s="18">
        <f t="shared" si="4"/>
        <v>63062.06</v>
      </c>
      <c r="F54" s="18">
        <v>16556.82</v>
      </c>
      <c r="G54" s="18">
        <v>0</v>
      </c>
      <c r="H54" s="19">
        <f t="shared" si="0"/>
        <v>46505.24</v>
      </c>
    </row>
    <row r="55" spans="1:8" ht="12.75">
      <c r="A55" s="7">
        <v>54304</v>
      </c>
      <c r="B55" s="4" t="s">
        <v>36</v>
      </c>
      <c r="C55" s="112">
        <v>2000</v>
      </c>
      <c r="D55" s="20"/>
      <c r="E55" s="18">
        <f t="shared" si="4"/>
        <v>2000</v>
      </c>
      <c r="F55" s="18"/>
      <c r="G55" s="18">
        <v>0</v>
      </c>
      <c r="H55" s="23">
        <f t="shared" si="0"/>
        <v>2000</v>
      </c>
    </row>
    <row r="56" spans="1:8" ht="12.75">
      <c r="A56" s="7">
        <v>54305</v>
      </c>
      <c r="B56" s="4" t="s">
        <v>37</v>
      </c>
      <c r="C56" s="112">
        <v>74200</v>
      </c>
      <c r="D56" s="20">
        <v>-359.76</v>
      </c>
      <c r="E56" s="18">
        <f t="shared" si="4"/>
        <v>73840.24</v>
      </c>
      <c r="F56" s="18">
        <v>1021.25</v>
      </c>
      <c r="G56" s="18">
        <v>0</v>
      </c>
      <c r="H56" s="23">
        <f t="shared" si="0"/>
        <v>72818.99</v>
      </c>
    </row>
    <row r="57" spans="1:8" ht="12.75">
      <c r="A57" s="7">
        <v>54307</v>
      </c>
      <c r="B57" s="4" t="s">
        <v>38</v>
      </c>
      <c r="C57" s="112">
        <v>13000</v>
      </c>
      <c r="D57" s="20"/>
      <c r="E57" s="18">
        <f t="shared" si="4"/>
        <v>13000</v>
      </c>
      <c r="F57" s="18">
        <v>6087.36</v>
      </c>
      <c r="G57" s="18">
        <v>0</v>
      </c>
      <c r="H57" s="23">
        <f t="shared" si="0"/>
        <v>6912.64</v>
      </c>
    </row>
    <row r="58" spans="1:8" ht="12.75">
      <c r="A58" s="7">
        <v>54313</v>
      </c>
      <c r="B58" s="4" t="s">
        <v>39</v>
      </c>
      <c r="C58" s="112">
        <v>33900</v>
      </c>
      <c r="D58" s="20">
        <v>-1426.48</v>
      </c>
      <c r="E58" s="18">
        <f t="shared" si="4"/>
        <v>32473.52</v>
      </c>
      <c r="F58" s="18"/>
      <c r="G58" s="18">
        <v>0</v>
      </c>
      <c r="H58" s="23">
        <f t="shared" si="0"/>
        <v>32473.52</v>
      </c>
    </row>
    <row r="59" spans="1:8" ht="12.75">
      <c r="A59" s="7">
        <v>54314</v>
      </c>
      <c r="B59" s="4" t="s">
        <v>52</v>
      </c>
      <c r="C59" s="112">
        <v>47000</v>
      </c>
      <c r="D59" s="20">
        <v>6169.21</v>
      </c>
      <c r="E59" s="18">
        <f t="shared" si="4"/>
        <v>53169.21</v>
      </c>
      <c r="F59" s="18">
        <v>4371.21</v>
      </c>
      <c r="G59" s="18">
        <v>0</v>
      </c>
      <c r="H59" s="23">
        <f t="shared" si="0"/>
        <v>48798</v>
      </c>
    </row>
    <row r="60" spans="1:8" ht="12.75">
      <c r="A60" s="7">
        <v>54316</v>
      </c>
      <c r="B60" s="4" t="s">
        <v>40</v>
      </c>
      <c r="C60" s="112">
        <v>24000</v>
      </c>
      <c r="D60" s="20"/>
      <c r="E60" s="18">
        <f t="shared" si="4"/>
        <v>24000</v>
      </c>
      <c r="F60" s="18">
        <v>22159.06</v>
      </c>
      <c r="G60" s="18">
        <v>0</v>
      </c>
      <c r="H60" s="23">
        <f t="shared" si="0"/>
        <v>1840.9399999999987</v>
      </c>
    </row>
    <row r="61" spans="1:8" ht="12.75">
      <c r="A61" s="7">
        <v>54317</v>
      </c>
      <c r="B61" s="4" t="s">
        <v>41</v>
      </c>
      <c r="C61" s="112">
        <v>584880</v>
      </c>
      <c r="D61" s="20"/>
      <c r="E61" s="18">
        <f t="shared" si="4"/>
        <v>584880</v>
      </c>
      <c r="F61" s="18">
        <v>584872.92</v>
      </c>
      <c r="G61" s="18">
        <v>0.6</v>
      </c>
      <c r="H61" s="23">
        <f t="shared" si="0"/>
        <v>6.479999999958091</v>
      </c>
    </row>
    <row r="62" spans="1:8" ht="12.75">
      <c r="A62" s="7">
        <v>54399</v>
      </c>
      <c r="B62" s="4" t="s">
        <v>42</v>
      </c>
      <c r="C62" s="112">
        <v>49280</v>
      </c>
      <c r="D62" s="20">
        <v>-2022.54</v>
      </c>
      <c r="E62" s="18">
        <f t="shared" si="4"/>
        <v>47257.46</v>
      </c>
      <c r="F62" s="18">
        <v>34249.46</v>
      </c>
      <c r="G62" s="18">
        <v>0</v>
      </c>
      <c r="H62" s="23">
        <f t="shared" si="0"/>
        <v>13008</v>
      </c>
    </row>
    <row r="63" spans="1:8" ht="12.75">
      <c r="A63" s="8"/>
      <c r="B63" s="29" t="s">
        <v>56</v>
      </c>
      <c r="C63" s="119">
        <f>SUM(C53:C62)</f>
        <v>926260</v>
      </c>
      <c r="D63" s="30">
        <f>SUM(D53:D62)</f>
        <v>2422.49</v>
      </c>
      <c r="E63" s="30">
        <f>SUM(E53:E62)</f>
        <v>928682.49</v>
      </c>
      <c r="F63" s="30">
        <f>SUM(F53:F62)</f>
        <v>689502.3</v>
      </c>
      <c r="G63" s="30">
        <f>SUM(G53:G62)</f>
        <v>0.6</v>
      </c>
      <c r="H63" s="33">
        <f t="shared" si="0"/>
        <v>239179.58999999994</v>
      </c>
    </row>
    <row r="64" spans="1:8" ht="12.75">
      <c r="A64" s="7">
        <v>54402</v>
      </c>
      <c r="B64" s="4" t="s">
        <v>43</v>
      </c>
      <c r="C64" s="112">
        <v>8000</v>
      </c>
      <c r="D64" s="20"/>
      <c r="E64" s="18">
        <f>+C64+D64</f>
        <v>8000</v>
      </c>
      <c r="F64" s="18">
        <v>2095.45</v>
      </c>
      <c r="G64" s="20">
        <v>0</v>
      </c>
      <c r="H64" s="23">
        <f t="shared" si="0"/>
        <v>5904.55</v>
      </c>
    </row>
    <row r="65" spans="1:8" ht="12.75">
      <c r="A65" s="7">
        <v>54403</v>
      </c>
      <c r="B65" s="4" t="s">
        <v>44</v>
      </c>
      <c r="C65" s="112">
        <v>11460</v>
      </c>
      <c r="D65" s="20"/>
      <c r="E65" s="18">
        <f>+C65+D65</f>
        <v>11460</v>
      </c>
      <c r="F65" s="18">
        <v>2796</v>
      </c>
      <c r="G65" s="18">
        <v>0</v>
      </c>
      <c r="H65" s="23">
        <f t="shared" si="0"/>
        <v>8664</v>
      </c>
    </row>
    <row r="66" spans="1:8" ht="12.75">
      <c r="A66" s="7">
        <v>54404</v>
      </c>
      <c r="B66" s="4" t="s">
        <v>45</v>
      </c>
      <c r="C66" s="112">
        <v>20000</v>
      </c>
      <c r="D66" s="20">
        <v>3540</v>
      </c>
      <c r="E66" s="18">
        <f>+C66+D66</f>
        <v>23540</v>
      </c>
      <c r="F66" s="18">
        <v>13540</v>
      </c>
      <c r="G66" s="18">
        <v>0</v>
      </c>
      <c r="H66" s="23">
        <f t="shared" si="0"/>
        <v>10000</v>
      </c>
    </row>
    <row r="67" spans="1:8" ht="12.75">
      <c r="A67" s="8"/>
      <c r="B67" s="29" t="s">
        <v>56</v>
      </c>
      <c r="C67" s="119">
        <f>SUM(C64:C66)</f>
        <v>39460</v>
      </c>
      <c r="D67" s="30">
        <f>SUM(D64:D66)</f>
        <v>3540</v>
      </c>
      <c r="E67" s="30">
        <f>SUM(E64:E66)</f>
        <v>43000</v>
      </c>
      <c r="F67" s="30">
        <f>SUM(F64:F66)</f>
        <v>18431.45</v>
      </c>
      <c r="G67" s="30">
        <f>SUM(G64:G66)</f>
        <v>0</v>
      </c>
      <c r="H67" s="33">
        <f t="shared" si="0"/>
        <v>24568.55</v>
      </c>
    </row>
    <row r="68" spans="1:8" ht="12.75">
      <c r="A68" s="7">
        <v>54505</v>
      </c>
      <c r="B68" s="4" t="s">
        <v>46</v>
      </c>
      <c r="C68" s="112">
        <v>4000</v>
      </c>
      <c r="D68" s="20"/>
      <c r="E68" s="18">
        <f>+C68+D68</f>
        <v>4000</v>
      </c>
      <c r="F68" s="18">
        <v>0</v>
      </c>
      <c r="G68" s="18">
        <v>0</v>
      </c>
      <c r="H68" s="23">
        <f t="shared" si="0"/>
        <v>4000</v>
      </c>
    </row>
    <row r="69" spans="1:8" ht="12.75">
      <c r="A69" s="7">
        <v>54599</v>
      </c>
      <c r="B69" s="4" t="s">
        <v>66</v>
      </c>
      <c r="C69" s="112">
        <v>34100</v>
      </c>
      <c r="D69" s="20"/>
      <c r="E69" s="18">
        <f>+C69+D69</f>
        <v>34100</v>
      </c>
      <c r="F69" s="18">
        <v>0</v>
      </c>
      <c r="G69" s="18">
        <v>0</v>
      </c>
      <c r="H69" s="23">
        <f t="shared" si="0"/>
        <v>34100</v>
      </c>
    </row>
    <row r="70" spans="1:8" ht="12.75">
      <c r="A70" s="8"/>
      <c r="B70" s="29" t="s">
        <v>56</v>
      </c>
      <c r="C70" s="119">
        <f>SUM(C68:C69)</f>
        <v>38100</v>
      </c>
      <c r="D70" s="30">
        <f>SUM(D68:D69)</f>
        <v>0</v>
      </c>
      <c r="E70" s="30">
        <f>SUM(E68:E69)</f>
        <v>38100</v>
      </c>
      <c r="F70" s="30">
        <f>SUM(F68:F69)</f>
        <v>0</v>
      </c>
      <c r="G70" s="30">
        <f>SUM(G68:G69)</f>
        <v>0</v>
      </c>
      <c r="H70" s="23">
        <f t="shared" si="0"/>
        <v>38100</v>
      </c>
    </row>
    <row r="71" spans="1:8" ht="12.75">
      <c r="A71" s="31"/>
      <c r="B71" s="29" t="s">
        <v>11</v>
      </c>
      <c r="C71" s="119">
        <f>+C70+C67+C63+C52+C43</f>
        <v>2106910</v>
      </c>
      <c r="D71" s="30">
        <f>+D70+D67+D63+D52+D43</f>
        <v>-27067.65</v>
      </c>
      <c r="E71" s="76">
        <f>+E70+E67+E63+E52+E43</f>
        <v>2079842.35</v>
      </c>
      <c r="F71" s="83">
        <f>+F70+F67+F63+F52+F43</f>
        <v>1338673.56</v>
      </c>
      <c r="G71" s="105">
        <f>+G70+G67+G63+G52+G43</f>
        <v>26684.819999999996</v>
      </c>
      <c r="H71" s="98">
        <f t="shared" si="0"/>
        <v>714483.9700000001</v>
      </c>
    </row>
    <row r="72" spans="1:8" ht="12.75">
      <c r="A72" s="7">
        <v>55599</v>
      </c>
      <c r="B72" s="4" t="s">
        <v>47</v>
      </c>
      <c r="C72" s="112">
        <v>3400</v>
      </c>
      <c r="D72" s="20"/>
      <c r="E72" s="18">
        <f>+C72+D72</f>
        <v>3400</v>
      </c>
      <c r="F72" s="18">
        <v>2718.64</v>
      </c>
      <c r="G72" s="18">
        <v>0</v>
      </c>
      <c r="H72" s="23">
        <f t="shared" si="0"/>
        <v>681.3600000000001</v>
      </c>
    </row>
    <row r="73" spans="1:8" ht="12.75">
      <c r="A73" s="8"/>
      <c r="B73" s="29" t="s">
        <v>56</v>
      </c>
      <c r="C73" s="119">
        <f>SUM(C72)</f>
        <v>3400</v>
      </c>
      <c r="D73" s="30">
        <f>SUM(D72)</f>
        <v>0</v>
      </c>
      <c r="E73" s="30">
        <f>SUM(E72)</f>
        <v>3400</v>
      </c>
      <c r="F73" s="30">
        <f>SUM(F72)</f>
        <v>2718.64</v>
      </c>
      <c r="G73" s="30">
        <f>SUM(G72)</f>
        <v>0</v>
      </c>
      <c r="H73" s="23">
        <f t="shared" si="0"/>
        <v>681.3600000000001</v>
      </c>
    </row>
    <row r="74" spans="1:8" ht="12.75">
      <c r="A74" s="7">
        <v>55601</v>
      </c>
      <c r="B74" s="4" t="s">
        <v>48</v>
      </c>
      <c r="C74" s="112">
        <v>47000</v>
      </c>
      <c r="D74" s="20">
        <v>1457.22</v>
      </c>
      <c r="E74" s="18">
        <f>+C74+D74</f>
        <v>48457.22</v>
      </c>
      <c r="F74" s="18">
        <v>10362.94</v>
      </c>
      <c r="G74" s="18">
        <v>0</v>
      </c>
      <c r="H74" s="23">
        <f aca="true" t="shared" si="5" ref="H74:H97">+E74-F74-G74</f>
        <v>38094.28</v>
      </c>
    </row>
    <row r="75" spans="1:8" ht="12.75">
      <c r="A75" s="7">
        <v>55602</v>
      </c>
      <c r="B75" s="4" t="s">
        <v>49</v>
      </c>
      <c r="C75" s="112">
        <v>36000</v>
      </c>
      <c r="D75" s="20">
        <v>21149.56</v>
      </c>
      <c r="E75" s="18">
        <f>+C75+D75</f>
        <v>57149.56</v>
      </c>
      <c r="F75" s="18">
        <v>10911.91</v>
      </c>
      <c r="G75" s="18">
        <v>0</v>
      </c>
      <c r="H75" s="23">
        <f t="shared" si="5"/>
        <v>46237.649999999994</v>
      </c>
    </row>
    <row r="76" spans="1:8" ht="12.75">
      <c r="A76" s="7">
        <v>55603</v>
      </c>
      <c r="B76" s="4" t="s">
        <v>72</v>
      </c>
      <c r="C76" s="112">
        <v>25</v>
      </c>
      <c r="D76" s="20">
        <v>0</v>
      </c>
      <c r="E76" s="18">
        <f>+C76+D76</f>
        <v>25</v>
      </c>
      <c r="F76" s="18">
        <v>25</v>
      </c>
      <c r="G76" s="20">
        <v>0</v>
      </c>
      <c r="H76" s="23">
        <f t="shared" si="5"/>
        <v>0</v>
      </c>
    </row>
    <row r="77" spans="1:9" ht="12.75">
      <c r="A77" s="8"/>
      <c r="B77" s="29" t="s">
        <v>56</v>
      </c>
      <c r="C77" s="119">
        <f>SUM(C74:C76)</f>
        <v>83025</v>
      </c>
      <c r="D77" s="30">
        <f>SUM(D74:D75)</f>
        <v>22606.780000000002</v>
      </c>
      <c r="E77" s="30">
        <f>SUM(E74:E76)</f>
        <v>105631.78</v>
      </c>
      <c r="F77" s="30">
        <f>SUM(F74:F76)</f>
        <v>21299.85</v>
      </c>
      <c r="G77" s="30">
        <f>SUM(G74:G76)</f>
        <v>0</v>
      </c>
      <c r="H77" s="23">
        <f t="shared" si="5"/>
        <v>84331.93</v>
      </c>
      <c r="I77" s="2"/>
    </row>
    <row r="78" spans="1:9" ht="12.75">
      <c r="A78" s="31"/>
      <c r="B78" s="29" t="s">
        <v>11</v>
      </c>
      <c r="C78" s="119">
        <f>+C77+C73</f>
        <v>86425</v>
      </c>
      <c r="D78" s="30">
        <f>+D73+D77</f>
        <v>22606.780000000002</v>
      </c>
      <c r="E78" s="76">
        <f>+E77+E73</f>
        <v>109031.78</v>
      </c>
      <c r="F78" s="83">
        <f>+F77+F73</f>
        <v>24018.489999999998</v>
      </c>
      <c r="G78" s="105">
        <f>+G73+G77</f>
        <v>0</v>
      </c>
      <c r="H78" s="98">
        <f t="shared" si="5"/>
        <v>85013.29000000001</v>
      </c>
      <c r="I78" s="2"/>
    </row>
    <row r="79" spans="1:9" s="10" customFormat="1" ht="12.75">
      <c r="A79" s="7">
        <v>56303</v>
      </c>
      <c r="B79" s="4" t="s">
        <v>68</v>
      </c>
      <c r="C79" s="112">
        <v>4000</v>
      </c>
      <c r="D79" s="20"/>
      <c r="E79" s="18">
        <f>+C79+D79</f>
        <v>4000</v>
      </c>
      <c r="F79" s="18"/>
      <c r="G79" s="20">
        <v>0</v>
      </c>
      <c r="H79" s="23">
        <f t="shared" si="5"/>
        <v>4000</v>
      </c>
      <c r="I79" s="11"/>
    </row>
    <row r="80" spans="1:9" s="10" customFormat="1" ht="12.75">
      <c r="A80" s="7">
        <v>56304</v>
      </c>
      <c r="B80" s="4" t="s">
        <v>76</v>
      </c>
      <c r="C80" s="112">
        <v>0</v>
      </c>
      <c r="D80" s="20">
        <v>0</v>
      </c>
      <c r="E80" s="18">
        <f>+C80+D80</f>
        <v>0</v>
      </c>
      <c r="F80" s="18">
        <v>0</v>
      </c>
      <c r="G80" s="20">
        <v>0</v>
      </c>
      <c r="H80" s="23">
        <f t="shared" si="5"/>
        <v>0</v>
      </c>
      <c r="I80" s="11"/>
    </row>
    <row r="81" spans="1:9" s="10" customFormat="1" ht="12.75">
      <c r="A81" s="8"/>
      <c r="B81" s="29" t="s">
        <v>56</v>
      </c>
      <c r="C81" s="119">
        <f>C80+C79</f>
        <v>4000</v>
      </c>
      <c r="D81" s="30">
        <f>SUM(D79:D80)</f>
        <v>0</v>
      </c>
      <c r="E81" s="30">
        <f>SUM(E79:E80)</f>
        <v>4000</v>
      </c>
      <c r="F81" s="30">
        <f>SUM(F79:F80)</f>
        <v>0</v>
      </c>
      <c r="G81" s="30">
        <f>SUM(G79)</f>
        <v>0</v>
      </c>
      <c r="H81" s="33">
        <f t="shared" si="5"/>
        <v>4000</v>
      </c>
      <c r="I81" s="11"/>
    </row>
    <row r="82" spans="1:9" s="10" customFormat="1" ht="12.75">
      <c r="A82" s="7">
        <v>56404</v>
      </c>
      <c r="B82" s="4" t="s">
        <v>73</v>
      </c>
      <c r="C82" s="112">
        <v>5500</v>
      </c>
      <c r="D82" s="20"/>
      <c r="E82" s="18">
        <f>+C82+D82</f>
        <v>5500</v>
      </c>
      <c r="F82" s="18">
        <v>5500</v>
      </c>
      <c r="G82" s="20">
        <v>0</v>
      </c>
      <c r="H82" s="23">
        <f t="shared" si="5"/>
        <v>0</v>
      </c>
      <c r="I82" s="11"/>
    </row>
    <row r="83" spans="1:9" s="10" customFormat="1" ht="13.5" thickBot="1">
      <c r="A83" s="52"/>
      <c r="B83" s="50" t="s">
        <v>56</v>
      </c>
      <c r="C83" s="120">
        <f>SUM(C82)</f>
        <v>5500</v>
      </c>
      <c r="D83" s="51">
        <f>SUM(D82)</f>
        <v>0</v>
      </c>
      <c r="E83" s="51">
        <f>SUM(E82)</f>
        <v>5500</v>
      </c>
      <c r="F83" s="51">
        <f>SUM(F82)</f>
        <v>5500</v>
      </c>
      <c r="G83" s="51">
        <f>SUM(G82)</f>
        <v>0</v>
      </c>
      <c r="H83" s="53">
        <f t="shared" si="5"/>
        <v>0</v>
      </c>
      <c r="I83" s="11"/>
    </row>
    <row r="84" spans="1:9" s="10" customFormat="1" ht="13.5" thickBot="1">
      <c r="A84" s="54"/>
      <c r="B84" s="55" t="s">
        <v>11</v>
      </c>
      <c r="C84" s="121">
        <f aca="true" t="shared" si="6" ref="C84:H84">+C81+C83</f>
        <v>9500</v>
      </c>
      <c r="D84" s="56">
        <f t="shared" si="6"/>
        <v>0</v>
      </c>
      <c r="E84" s="77">
        <f t="shared" si="6"/>
        <v>9500</v>
      </c>
      <c r="F84" s="85">
        <f t="shared" si="6"/>
        <v>5500</v>
      </c>
      <c r="G84" s="106">
        <f t="shared" si="6"/>
        <v>0</v>
      </c>
      <c r="H84" s="99">
        <f t="shared" si="6"/>
        <v>4000</v>
      </c>
      <c r="I84" s="11"/>
    </row>
    <row r="85" spans="1:9" s="10" customFormat="1" ht="12.75">
      <c r="A85" s="37"/>
      <c r="B85" s="37"/>
      <c r="C85" s="116"/>
      <c r="D85" s="34"/>
      <c r="E85" s="34"/>
      <c r="F85" s="34"/>
      <c r="G85" s="34"/>
      <c r="H85" s="34"/>
      <c r="I85" s="11"/>
    </row>
    <row r="86" spans="1:9" s="10" customFormat="1" ht="12.75">
      <c r="A86" s="37"/>
      <c r="B86" s="37"/>
      <c r="C86" s="116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116"/>
      <c r="D87" s="34"/>
      <c r="E87" s="34"/>
      <c r="F87" s="34"/>
      <c r="G87" s="34"/>
      <c r="H87" s="34"/>
      <c r="I87" s="11"/>
    </row>
    <row r="88" spans="1:9" s="10" customFormat="1" ht="13.5" thickBot="1">
      <c r="A88" s="37"/>
      <c r="B88" s="37"/>
      <c r="C88" s="116"/>
      <c r="D88" s="34"/>
      <c r="E88" s="34"/>
      <c r="F88" s="34"/>
      <c r="G88" s="34"/>
      <c r="H88" s="34"/>
      <c r="I88" s="11"/>
    </row>
    <row r="89" spans="1:9" s="10" customFormat="1" ht="13.5" thickBot="1">
      <c r="A89" s="25" t="s">
        <v>0</v>
      </c>
      <c r="B89" s="26" t="s">
        <v>1</v>
      </c>
      <c r="C89" s="117" t="s">
        <v>55</v>
      </c>
      <c r="D89" s="27" t="s">
        <v>63</v>
      </c>
      <c r="E89" s="79" t="s">
        <v>59</v>
      </c>
      <c r="F89" s="84" t="s">
        <v>53</v>
      </c>
      <c r="G89" s="104" t="s">
        <v>69</v>
      </c>
      <c r="H89" s="97" t="s">
        <v>54</v>
      </c>
      <c r="I89" s="11"/>
    </row>
    <row r="90" spans="1:9" s="12" customFormat="1" ht="12.75">
      <c r="A90" s="57">
        <v>61101</v>
      </c>
      <c r="B90" s="58" t="s">
        <v>57</v>
      </c>
      <c r="C90" s="122">
        <v>5000</v>
      </c>
      <c r="D90" s="59">
        <v>-1457.22</v>
      </c>
      <c r="E90" s="60">
        <f>+C90+D90</f>
        <v>3542.7799999999997</v>
      </c>
      <c r="F90" s="60">
        <v>0</v>
      </c>
      <c r="G90" s="59">
        <v>0</v>
      </c>
      <c r="H90" s="61">
        <f t="shared" si="5"/>
        <v>3542.7799999999997</v>
      </c>
      <c r="I90" s="22"/>
    </row>
    <row r="91" spans="1:9" s="12" customFormat="1" ht="12.75">
      <c r="A91" s="8">
        <v>61102</v>
      </c>
      <c r="B91" s="24" t="s">
        <v>64</v>
      </c>
      <c r="C91" s="123">
        <v>15000</v>
      </c>
      <c r="D91" s="14">
        <v>-12053.29</v>
      </c>
      <c r="E91" s="18">
        <f>+C91+D91</f>
        <v>2946.709999999999</v>
      </c>
      <c r="F91" s="18">
        <v>0</v>
      </c>
      <c r="G91" s="14">
        <v>0</v>
      </c>
      <c r="H91" s="23">
        <f t="shared" si="5"/>
        <v>2946.709999999999</v>
      </c>
      <c r="I91" s="22"/>
    </row>
    <row r="92" spans="1:9" s="12" customFormat="1" ht="12.75">
      <c r="A92" s="8">
        <v>61103</v>
      </c>
      <c r="B92" s="24" t="s">
        <v>65</v>
      </c>
      <c r="C92" s="123">
        <v>500</v>
      </c>
      <c r="D92" s="14"/>
      <c r="E92" s="18">
        <f>+C92+D92</f>
        <v>500</v>
      </c>
      <c r="F92" s="18">
        <v>0</v>
      </c>
      <c r="G92" s="14">
        <v>0</v>
      </c>
      <c r="H92" s="23">
        <f t="shared" si="5"/>
        <v>500</v>
      </c>
      <c r="I92" s="22"/>
    </row>
    <row r="93" spans="1:9" s="12" customFormat="1" ht="12.75">
      <c r="A93" s="8">
        <v>61104</v>
      </c>
      <c r="B93" s="24" t="s">
        <v>60</v>
      </c>
      <c r="C93" s="123">
        <v>15055</v>
      </c>
      <c r="D93" s="14">
        <v>-9096.27</v>
      </c>
      <c r="E93" s="18">
        <f>+C93+D93</f>
        <v>5958.73</v>
      </c>
      <c r="F93" s="18">
        <v>0</v>
      </c>
      <c r="G93" s="14">
        <v>0</v>
      </c>
      <c r="H93" s="23">
        <f t="shared" si="5"/>
        <v>5958.73</v>
      </c>
      <c r="I93" s="22"/>
    </row>
    <row r="94" spans="1:9" s="10" customFormat="1" ht="12.75">
      <c r="A94" s="7">
        <v>61108</v>
      </c>
      <c r="B94" s="4" t="s">
        <v>27</v>
      </c>
      <c r="C94" s="112">
        <v>1000</v>
      </c>
      <c r="D94" s="20"/>
      <c r="E94" s="18">
        <f>+C94+D94</f>
        <v>1000</v>
      </c>
      <c r="F94" s="18">
        <v>0</v>
      </c>
      <c r="G94" s="20">
        <v>0</v>
      </c>
      <c r="H94" s="23">
        <f t="shared" si="5"/>
        <v>1000</v>
      </c>
      <c r="I94" s="11"/>
    </row>
    <row r="95" spans="1:9" s="10" customFormat="1" ht="12.75">
      <c r="A95" s="8"/>
      <c r="B95" s="29" t="s">
        <v>56</v>
      </c>
      <c r="C95" s="119">
        <f>SUM(C90:C94)</f>
        <v>36555</v>
      </c>
      <c r="D95" s="30">
        <f>SUM(D90:D94)</f>
        <v>-22606.78</v>
      </c>
      <c r="E95" s="30">
        <f>SUM(E90:E94)</f>
        <v>13948.219999999998</v>
      </c>
      <c r="F95" s="30">
        <f>SUM(F90:F94)</f>
        <v>0</v>
      </c>
      <c r="G95" s="30">
        <f>SUM(G94)</f>
        <v>0</v>
      </c>
      <c r="H95" s="33">
        <f t="shared" si="5"/>
        <v>13948.219999999998</v>
      </c>
      <c r="I95" s="11"/>
    </row>
    <row r="96" spans="1:9" s="10" customFormat="1" ht="12.75">
      <c r="A96" s="7">
        <v>61403</v>
      </c>
      <c r="B96" s="4" t="s">
        <v>75</v>
      </c>
      <c r="C96" s="112">
        <v>0</v>
      </c>
      <c r="D96" s="20"/>
      <c r="E96" s="18">
        <f>+C96+D96</f>
        <v>0</v>
      </c>
      <c r="F96" s="20">
        <v>0</v>
      </c>
      <c r="G96" s="20">
        <v>0</v>
      </c>
      <c r="H96" s="23">
        <f t="shared" si="5"/>
        <v>0</v>
      </c>
      <c r="I96" s="11"/>
    </row>
    <row r="97" spans="1:9" s="10" customFormat="1" ht="13.5" thickBot="1">
      <c r="A97" s="71"/>
      <c r="B97" s="72" t="s">
        <v>56</v>
      </c>
      <c r="C97" s="124">
        <f>+C96</f>
        <v>0</v>
      </c>
      <c r="D97" s="73">
        <f>+D96</f>
        <v>0</v>
      </c>
      <c r="E97" s="74">
        <f>+E96</f>
        <v>0</v>
      </c>
      <c r="F97" s="74">
        <f>+F96</f>
        <v>0</v>
      </c>
      <c r="G97" s="74">
        <f>SUM(G96)</f>
        <v>0</v>
      </c>
      <c r="H97" s="75">
        <f t="shared" si="5"/>
        <v>0</v>
      </c>
      <c r="I97" s="11"/>
    </row>
    <row r="98" spans="1:9" s="10" customFormat="1" ht="13.5" thickBot="1">
      <c r="A98" s="62"/>
      <c r="B98" s="48" t="s">
        <v>11</v>
      </c>
      <c r="C98" s="125">
        <f>+C95+C97</f>
        <v>36555</v>
      </c>
      <c r="D98" s="49">
        <f>+D97+D95</f>
        <v>-22606.78</v>
      </c>
      <c r="E98" s="80">
        <f>+E97+E95</f>
        <v>13948.219999999998</v>
      </c>
      <c r="F98" s="86">
        <f>+F97+F95</f>
        <v>0</v>
      </c>
      <c r="G98" s="107">
        <v>0</v>
      </c>
      <c r="H98" s="100">
        <f>+H97+H95</f>
        <v>13948.219999999998</v>
      </c>
      <c r="I98" s="11"/>
    </row>
    <row r="99" spans="1:9" ht="12.75">
      <c r="A99" s="67"/>
      <c r="B99" s="68" t="s">
        <v>2</v>
      </c>
      <c r="C99" s="126">
        <f>+C98+C84+C78+C71+C24</f>
        <v>9475399</v>
      </c>
      <c r="D99" s="70">
        <f>+D98+D84+D78+D71+D24</f>
        <v>0</v>
      </c>
      <c r="E99" s="81">
        <f>+E24+E71+E78+E98+E84</f>
        <v>9475399</v>
      </c>
      <c r="F99" s="87">
        <f>+F24+F71+F78+F98+F84</f>
        <v>4163175.5</v>
      </c>
      <c r="G99" s="108">
        <f>+G24+G71+G78+G98+G84</f>
        <v>42994.1</v>
      </c>
      <c r="H99" s="101">
        <f>+E99-F99-G99</f>
        <v>5269229.4</v>
      </c>
      <c r="I99" s="2"/>
    </row>
    <row r="100" spans="3:9" ht="12.75">
      <c r="C100" s="127"/>
      <c r="D100" s="9"/>
      <c r="E100" s="9"/>
      <c r="F100" s="9"/>
      <c r="G100" s="9"/>
      <c r="H100" s="2"/>
      <c r="I100" s="2"/>
    </row>
    <row r="101" spans="3:9" ht="12.75">
      <c r="C101" s="127"/>
      <c r="D101" s="9"/>
      <c r="E101" s="9"/>
      <c r="F101" s="9"/>
      <c r="G101" s="9"/>
      <c r="H101" s="2"/>
      <c r="I101" s="2"/>
    </row>
    <row r="102" spans="3:9" ht="12.75">
      <c r="C102" s="127"/>
      <c r="D102" s="9"/>
      <c r="E102" s="9"/>
      <c r="F102" s="9"/>
      <c r="H102" s="2"/>
      <c r="I102" s="2"/>
    </row>
    <row r="103" spans="3:9" ht="12.75">
      <c r="C103" s="127"/>
      <c r="D103" s="9"/>
      <c r="E103" s="9"/>
      <c r="F103" s="9"/>
      <c r="H103" s="2"/>
      <c r="I103" s="2"/>
    </row>
    <row r="104" spans="3:9" ht="12.75">
      <c r="C104" s="127"/>
      <c r="D104" s="9"/>
      <c r="E104" s="9"/>
      <c r="F104" s="9"/>
      <c r="H104" s="2"/>
      <c r="I104" s="2"/>
    </row>
    <row r="105" spans="3:9" ht="12.75">
      <c r="C105" s="127"/>
      <c r="D105" s="9"/>
      <c r="E105" s="9"/>
      <c r="F105" s="9"/>
      <c r="G105" s="9"/>
      <c r="H105" s="2"/>
      <c r="I105" s="2"/>
    </row>
    <row r="106" spans="3:9" ht="12.75">
      <c r="C106" s="127"/>
      <c r="D106" s="9"/>
      <c r="E106" s="9"/>
      <c r="F106" s="9"/>
      <c r="G106" s="9"/>
      <c r="H106" s="2"/>
      <c r="I106" s="2"/>
    </row>
    <row r="107" spans="3:10" ht="12.75">
      <c r="C107" s="127"/>
      <c r="D107" s="9"/>
      <c r="E107" s="9"/>
      <c r="F107" s="9"/>
      <c r="G107" s="9"/>
      <c r="J107" s="2"/>
    </row>
    <row r="108" spans="3:7" ht="12.75">
      <c r="C108" s="127"/>
      <c r="D108" s="9"/>
      <c r="E108" s="9"/>
      <c r="F108" s="9"/>
      <c r="G108" s="9"/>
    </row>
    <row r="109" spans="3:8" ht="12.75">
      <c r="C109" s="128"/>
      <c r="D109" s="13"/>
      <c r="E109" s="13"/>
      <c r="F109" s="13"/>
      <c r="G109" s="13"/>
      <c r="H109" s="13"/>
    </row>
    <row r="110" spans="3:8" ht="12.75">
      <c r="C110" s="129"/>
      <c r="D110" s="15"/>
      <c r="E110" s="15"/>
      <c r="F110" s="15"/>
      <c r="G110" s="15"/>
      <c r="H110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&amp;COFICIAL DE INFORMACION 2018
EJECUCION MAY 18&amp;R&amp;P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1"/>
  <sheetViews>
    <sheetView zoomScalePageLayoutView="0" workbookViewId="0" topLeftCell="A7">
      <selection activeCell="D16" sqref="D16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13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0" max="10" width="28.2812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109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83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110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-84599.9</v>
      </c>
      <c r="E9" s="18">
        <f>+C9+D9</f>
        <v>4897000.1</v>
      </c>
      <c r="F9" s="18">
        <v>2384632.79</v>
      </c>
      <c r="G9" s="18">
        <f>67798.69-46233.86</f>
        <v>21564.83</v>
      </c>
      <c r="H9" s="19">
        <f aca="true" t="shared" si="0" ref="H9:H74">+E9-F9-G9</f>
        <v>2490802.4799999995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>
        <v>115919.88</v>
      </c>
      <c r="E11" s="18">
        <f t="shared" si="1"/>
        <v>115919.88</v>
      </c>
      <c r="F11" s="18">
        <v>114800</v>
      </c>
      <c r="G11" s="18">
        <v>1119.88</v>
      </c>
      <c r="H11" s="19">
        <f t="shared" si="0"/>
        <v>4.547473508864641E-12</v>
      </c>
    </row>
    <row r="12" spans="1:8" ht="12.75">
      <c r="A12" s="7">
        <v>51201</v>
      </c>
      <c r="B12" s="4" t="s">
        <v>5</v>
      </c>
      <c r="C12" s="20">
        <v>1068700</v>
      </c>
      <c r="D12" s="14">
        <v>-40524.95</v>
      </c>
      <c r="E12" s="18">
        <f t="shared" si="1"/>
        <v>1028175.05</v>
      </c>
      <c r="F12" s="18">
        <v>479651.11</v>
      </c>
      <c r="G12" s="18">
        <f>41245.13-27078.69</f>
        <v>14166.439999999999</v>
      </c>
      <c r="H12" s="19">
        <f t="shared" si="0"/>
        <v>534357.5000000001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>
        <v>18600</v>
      </c>
      <c r="E14" s="18">
        <f t="shared" si="1"/>
        <v>18600</v>
      </c>
      <c r="F14" s="18">
        <v>18600</v>
      </c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-12555.71</v>
      </c>
      <c r="E15" s="18">
        <f t="shared" si="1"/>
        <v>319334.29</v>
      </c>
      <c r="F15" s="18">
        <v>146224.37</v>
      </c>
      <c r="G15" s="18">
        <f>16577.19-9422.29</f>
        <v>7154.899999999998</v>
      </c>
      <c r="H15" s="19">
        <f t="shared" si="0"/>
        <v>165955.02</v>
      </c>
    </row>
    <row r="16" spans="1:8" ht="12.75">
      <c r="A16" s="7">
        <v>51402</v>
      </c>
      <c r="B16" s="4" t="s">
        <v>7</v>
      </c>
      <c r="C16" s="20">
        <v>57985</v>
      </c>
      <c r="D16" s="20">
        <v>-2471.6</v>
      </c>
      <c r="E16" s="18">
        <f t="shared" si="1"/>
        <v>55513.4</v>
      </c>
      <c r="F16" s="18">
        <v>25117.08</v>
      </c>
      <c r="G16" s="18">
        <f>3194.77-1797.45</f>
        <v>1397.32</v>
      </c>
      <c r="H16" s="19">
        <f t="shared" si="0"/>
        <v>28999</v>
      </c>
    </row>
    <row r="17" spans="1:8" ht="12.75">
      <c r="A17" s="7">
        <v>51501</v>
      </c>
      <c r="B17" s="4" t="s">
        <v>8</v>
      </c>
      <c r="C17" s="20">
        <v>320785</v>
      </c>
      <c r="D17" s="20">
        <v>34922.73</v>
      </c>
      <c r="E17" s="18">
        <f t="shared" si="1"/>
        <v>355707.73</v>
      </c>
      <c r="F17" s="18">
        <v>162110.24</v>
      </c>
      <c r="G17" s="18">
        <f>19340.19-10984.72</f>
        <v>8355.47</v>
      </c>
      <c r="H17" s="19">
        <f t="shared" si="0"/>
        <v>185242.02</v>
      </c>
    </row>
    <row r="18" spans="1:8" ht="12.75">
      <c r="A18" s="7">
        <v>51502</v>
      </c>
      <c r="B18" s="4" t="s">
        <v>9</v>
      </c>
      <c r="C18" s="20">
        <v>72140</v>
      </c>
      <c r="D18" s="20">
        <v>6863.78</v>
      </c>
      <c r="E18" s="18">
        <f t="shared" si="1"/>
        <v>79003.78</v>
      </c>
      <c r="F18" s="18">
        <v>35307.37</v>
      </c>
      <c r="G18" s="18">
        <f>5159.43-2844.52</f>
        <v>2314.9100000000003</v>
      </c>
      <c r="H18" s="19">
        <f t="shared" si="0"/>
        <v>41381.49999999999</v>
      </c>
    </row>
    <row r="19" spans="1:8" ht="12.75">
      <c r="A19" s="7">
        <v>51601</v>
      </c>
      <c r="B19" s="4" t="s">
        <v>10</v>
      </c>
      <c r="C19" s="20">
        <v>46625</v>
      </c>
      <c r="D19" s="20">
        <v>4.12</v>
      </c>
      <c r="E19" s="18">
        <f t="shared" si="1"/>
        <v>46629.12</v>
      </c>
      <c r="F19" s="18">
        <v>22210.87</v>
      </c>
      <c r="G19" s="18">
        <v>1103.69</v>
      </c>
      <c r="H19" s="19">
        <f t="shared" si="0"/>
        <v>23314.560000000005</v>
      </c>
    </row>
    <row r="20" spans="1:8" ht="12.75">
      <c r="A20" s="7">
        <v>51701</v>
      </c>
      <c r="B20" s="4" t="s">
        <v>71</v>
      </c>
      <c r="C20" s="20">
        <v>54989</v>
      </c>
      <c r="D20" s="20">
        <v>-6466.49</v>
      </c>
      <c r="E20" s="18">
        <f t="shared" si="1"/>
        <v>48522.51</v>
      </c>
      <c r="F20" s="18">
        <v>47132.97</v>
      </c>
      <c r="G20" s="18">
        <f>1400.69-11.15</f>
        <v>1389.54</v>
      </c>
      <c r="H20" s="19">
        <f t="shared" si="0"/>
        <v>0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6335.19</v>
      </c>
      <c r="G21" s="18">
        <v>120.15</v>
      </c>
      <c r="H21" s="19">
        <f t="shared" si="0"/>
        <v>5.400124791776761E-13</v>
      </c>
    </row>
    <row r="22" spans="1:8" ht="12.75">
      <c r="A22" s="7">
        <v>51903</v>
      </c>
      <c r="B22" s="4" t="s">
        <v>67</v>
      </c>
      <c r="C22" s="20">
        <v>71895</v>
      </c>
      <c r="D22" s="20">
        <v>-9079.55</v>
      </c>
      <c r="E22" s="18">
        <f t="shared" si="1"/>
        <v>62815.45</v>
      </c>
      <c r="F22" s="18">
        <v>39056.45</v>
      </c>
      <c r="G22" s="18">
        <f>9818.67-9459.67</f>
        <v>359</v>
      </c>
      <c r="H22" s="19">
        <f t="shared" si="0"/>
        <v>23400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0" ht="12.75">
      <c r="A24" s="28"/>
      <c r="B24" s="29" t="s">
        <v>11</v>
      </c>
      <c r="C24" s="65">
        <f aca="true" t="shared" si="2" ref="C24:H24">SUM(C9:C23)</f>
        <v>7236009</v>
      </c>
      <c r="D24" s="30">
        <f t="shared" si="2"/>
        <v>27067.650000000027</v>
      </c>
      <c r="E24" s="76">
        <f t="shared" si="2"/>
        <v>7263076.649999999</v>
      </c>
      <c r="F24" s="83">
        <f t="shared" si="2"/>
        <v>3481178.4400000004</v>
      </c>
      <c r="G24" s="103">
        <f t="shared" si="2"/>
        <v>59046.13000000001</v>
      </c>
      <c r="H24" s="113">
        <f t="shared" si="2"/>
        <v>3722852.0799999996</v>
      </c>
      <c r="J24" s="66"/>
    </row>
    <row r="25" spans="1:8" ht="12.75">
      <c r="A25" s="7">
        <v>54101</v>
      </c>
      <c r="B25" s="4" t="s">
        <v>12</v>
      </c>
      <c r="C25" s="20">
        <v>52905</v>
      </c>
      <c r="D25" s="20">
        <v>16346.72</v>
      </c>
      <c r="E25" s="18">
        <f aca="true" t="shared" si="3" ref="E25:E42">+C25+D25</f>
        <v>69251.72</v>
      </c>
      <c r="F25" s="18">
        <v>55929.59</v>
      </c>
      <c r="G25" s="18">
        <v>7461.53</v>
      </c>
      <c r="H25" s="19">
        <f t="shared" si="0"/>
        <v>5860.600000000005</v>
      </c>
    </row>
    <row r="26" spans="1:8" ht="12.75">
      <c r="A26" s="7">
        <v>54103</v>
      </c>
      <c r="B26" s="4" t="s">
        <v>13</v>
      </c>
      <c r="C26" s="20">
        <v>1000</v>
      </c>
      <c r="D26" s="20">
        <v>79.03</v>
      </c>
      <c r="E26" s="18">
        <f t="shared" si="3"/>
        <v>1079.03</v>
      </c>
      <c r="F26" s="18">
        <v>133.03</v>
      </c>
      <c r="G26" s="18">
        <v>446</v>
      </c>
      <c r="H26" s="19">
        <f t="shared" si="0"/>
        <v>500</v>
      </c>
    </row>
    <row r="27" spans="1:8" ht="12.75">
      <c r="A27" s="7">
        <v>54104</v>
      </c>
      <c r="B27" s="4" t="s">
        <v>14</v>
      </c>
      <c r="C27" s="20">
        <v>53150</v>
      </c>
      <c r="D27" s="20">
        <v>-1720</v>
      </c>
      <c r="E27" s="18">
        <f t="shared" si="3"/>
        <v>51430</v>
      </c>
      <c r="F27" s="18">
        <v>10665.7</v>
      </c>
      <c r="G27" s="18">
        <v>4164.3</v>
      </c>
      <c r="H27" s="19">
        <f t="shared" si="0"/>
        <v>36600</v>
      </c>
    </row>
    <row r="28" spans="1:11" ht="12.75">
      <c r="A28" s="7">
        <v>54105</v>
      </c>
      <c r="B28" s="4" t="s">
        <v>15</v>
      </c>
      <c r="C28" s="20">
        <v>17135</v>
      </c>
      <c r="D28" s="20">
        <v>631.36</v>
      </c>
      <c r="E28" s="18">
        <f t="shared" si="3"/>
        <v>17766.36</v>
      </c>
      <c r="F28" s="18">
        <v>17169.97</v>
      </c>
      <c r="G28" s="18">
        <v>596.39</v>
      </c>
      <c r="H28" s="19">
        <f t="shared" si="0"/>
        <v>0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>
        <v>87</v>
      </c>
      <c r="E29" s="18">
        <f t="shared" si="3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20">
        <v>10800</v>
      </c>
      <c r="D30" s="20">
        <v>1107</v>
      </c>
      <c r="E30" s="18">
        <f t="shared" si="3"/>
        <v>11907</v>
      </c>
      <c r="F30" s="18">
        <v>10911.67</v>
      </c>
      <c r="G30" s="18">
        <v>995.33</v>
      </c>
      <c r="H30" s="19">
        <f t="shared" si="0"/>
        <v>0</v>
      </c>
    </row>
    <row r="31" spans="1:8" ht="12.75">
      <c r="A31" s="7">
        <v>54108</v>
      </c>
      <c r="B31" s="4" t="s">
        <v>18</v>
      </c>
      <c r="C31" s="20">
        <v>15000</v>
      </c>
      <c r="D31" s="20">
        <v>481.4</v>
      </c>
      <c r="E31" s="18">
        <f t="shared" si="3"/>
        <v>15481.4</v>
      </c>
      <c r="F31" s="18">
        <v>8481.4</v>
      </c>
      <c r="G31" s="18">
        <v>0</v>
      </c>
      <c r="H31" s="19">
        <f t="shared" si="0"/>
        <v>7000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1464.72</v>
      </c>
      <c r="G32" s="18">
        <v>535.28</v>
      </c>
      <c r="H32" s="19">
        <f t="shared" si="0"/>
        <v>1999.9999999999998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3"/>
        <v>20025</v>
      </c>
      <c r="F33" s="18">
        <v>21</v>
      </c>
      <c r="G33" s="18">
        <v>20004</v>
      </c>
      <c r="H33" s="19">
        <f t="shared" si="0"/>
        <v>0</v>
      </c>
    </row>
    <row r="34" spans="1:12" ht="12.75">
      <c r="A34" s="7">
        <v>54111</v>
      </c>
      <c r="B34" s="4" t="s">
        <v>21</v>
      </c>
      <c r="C34" s="20">
        <v>400</v>
      </c>
      <c r="D34" s="20">
        <v>-255.9</v>
      </c>
      <c r="E34" s="18">
        <f t="shared" si="3"/>
        <v>144.1</v>
      </c>
      <c r="F34" s="18">
        <v>144.1</v>
      </c>
      <c r="G34" s="18">
        <v>0</v>
      </c>
      <c r="H34" s="19">
        <f t="shared" si="0"/>
        <v>0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458.59</v>
      </c>
      <c r="E35" s="18">
        <f t="shared" si="3"/>
        <v>1858.59</v>
      </c>
      <c r="F35" s="18">
        <v>1084.68</v>
      </c>
      <c r="G35" s="18">
        <v>773.91</v>
      </c>
      <c r="H35" s="19">
        <f t="shared" si="0"/>
        <v>0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>
        <v>-481.4</v>
      </c>
      <c r="E36" s="18">
        <f t="shared" si="3"/>
        <v>418.6</v>
      </c>
      <c r="F36" s="18">
        <v>15</v>
      </c>
      <c r="G36" s="18">
        <v>53.6</v>
      </c>
      <c r="H36" s="19">
        <f t="shared" si="0"/>
        <v>350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-426.04</v>
      </c>
      <c r="E37" s="18">
        <f t="shared" si="3"/>
        <v>4998.96</v>
      </c>
      <c r="F37" s="18">
        <v>4906.98</v>
      </c>
      <c r="G37" s="18">
        <v>91.98</v>
      </c>
      <c r="H37" s="19">
        <f t="shared" si="0"/>
        <v>4.689582056016661E-13</v>
      </c>
    </row>
    <row r="38" spans="1:8" ht="12.75">
      <c r="A38" s="7">
        <v>54115</v>
      </c>
      <c r="B38" s="4" t="s">
        <v>25</v>
      </c>
      <c r="C38" s="20">
        <v>12000</v>
      </c>
      <c r="D38" s="20"/>
      <c r="E38" s="18">
        <f t="shared" si="3"/>
        <v>12000</v>
      </c>
      <c r="F38" s="18">
        <v>9398.72</v>
      </c>
      <c r="G38" s="18">
        <v>2601.28</v>
      </c>
      <c r="H38" s="19">
        <f t="shared" si="0"/>
        <v>0</v>
      </c>
    </row>
    <row r="39" spans="1:8" ht="12.75">
      <c r="A39" s="7">
        <v>54116</v>
      </c>
      <c r="B39" s="4" t="s">
        <v>26</v>
      </c>
      <c r="C39" s="20">
        <v>600</v>
      </c>
      <c r="D39" s="20">
        <v>35</v>
      </c>
      <c r="E39" s="18">
        <f t="shared" si="3"/>
        <v>635</v>
      </c>
      <c r="F39" s="18">
        <v>494.3</v>
      </c>
      <c r="G39" s="18">
        <v>140.7</v>
      </c>
      <c r="H39" s="19">
        <f t="shared" si="0"/>
        <v>0</v>
      </c>
    </row>
    <row r="40" spans="1:8" ht="12.75">
      <c r="A40" s="7">
        <v>54118</v>
      </c>
      <c r="B40" s="4" t="s">
        <v>27</v>
      </c>
      <c r="C40" s="20">
        <v>1750</v>
      </c>
      <c r="D40" s="20">
        <v>149.48</v>
      </c>
      <c r="E40" s="18">
        <f t="shared" si="3"/>
        <v>1899.48</v>
      </c>
      <c r="F40" s="18">
        <v>1033.61</v>
      </c>
      <c r="G40" s="18">
        <v>365.87</v>
      </c>
      <c r="H40" s="19">
        <f t="shared" si="0"/>
        <v>500.0000000000001</v>
      </c>
    </row>
    <row r="41" spans="1:8" ht="12.75">
      <c r="A41" s="7">
        <v>54119</v>
      </c>
      <c r="B41" s="4" t="s">
        <v>28</v>
      </c>
      <c r="C41" s="20">
        <v>2000</v>
      </c>
      <c r="D41" s="20">
        <v>1150.88</v>
      </c>
      <c r="E41" s="18">
        <f t="shared" si="3"/>
        <v>3150.88</v>
      </c>
      <c r="F41" s="18">
        <v>2145.46</v>
      </c>
      <c r="G41" s="18">
        <v>5.42</v>
      </c>
      <c r="H41" s="19">
        <f t="shared" si="0"/>
        <v>1000.0000000000001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-22628.4</v>
      </c>
      <c r="E42" s="18">
        <f t="shared" si="3"/>
        <v>456766.6</v>
      </c>
      <c r="F42" s="18">
        <v>411110.49</v>
      </c>
      <c r="G42" s="18">
        <v>10803.59</v>
      </c>
      <c r="H42" s="43">
        <f t="shared" si="0"/>
        <v>34852.51999999999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-4985.2800000000025</v>
      </c>
      <c r="E43" s="46">
        <f>SUM(E25:E42)</f>
        <v>673049.72</v>
      </c>
      <c r="F43" s="46">
        <f>SUM(F25:F42)</f>
        <v>535347.4199999999</v>
      </c>
      <c r="G43" s="46">
        <f>SUM(G25:G42)</f>
        <v>49039.18000000001</v>
      </c>
      <c r="H43" s="47">
        <f t="shared" si="0"/>
        <v>88663.12000000004</v>
      </c>
    </row>
    <row r="44" spans="1:8" ht="12.75">
      <c r="A44" s="36"/>
      <c r="B44" s="37"/>
      <c r="C44" s="116"/>
      <c r="D44" s="34"/>
      <c r="E44" s="34"/>
      <c r="F44" s="34"/>
      <c r="G44" s="34"/>
      <c r="H44" s="38"/>
    </row>
    <row r="45" spans="1:8" ht="12.75">
      <c r="A45" s="36"/>
      <c r="B45" s="37"/>
      <c r="C45" s="116"/>
      <c r="D45" s="34"/>
      <c r="E45" s="34"/>
      <c r="F45" s="34"/>
      <c r="G45" s="34"/>
      <c r="H45" s="38"/>
    </row>
    <row r="46" spans="1:8" ht="13.5" thickBot="1">
      <c r="A46" s="36"/>
      <c r="B46" s="37"/>
      <c r="C46" s="116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117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-6704.46</v>
      </c>
      <c r="E48" s="18">
        <f>+C48+D48</f>
        <v>184550.54</v>
      </c>
      <c r="F48" s="18">
        <v>70214.66</v>
      </c>
      <c r="G48" s="18">
        <f>21312.98-3698.3</f>
        <v>17614.68</v>
      </c>
      <c r="H48" s="61">
        <f t="shared" si="0"/>
        <v>96721.20000000001</v>
      </c>
    </row>
    <row r="49" spans="1:8" ht="12.75">
      <c r="A49" s="7">
        <v>54202</v>
      </c>
      <c r="B49" s="4" t="s">
        <v>31</v>
      </c>
      <c r="C49" s="20">
        <v>43800</v>
      </c>
      <c r="D49" s="20">
        <v>472.53</v>
      </c>
      <c r="E49" s="18">
        <f>+C49+D49</f>
        <v>44272.53</v>
      </c>
      <c r="F49" s="18">
        <v>10604.94</v>
      </c>
      <c r="G49" s="18">
        <v>11688.79</v>
      </c>
      <c r="H49" s="19">
        <f t="shared" si="0"/>
        <v>21978.799999999996</v>
      </c>
    </row>
    <row r="50" spans="1:8" ht="12.75">
      <c r="A50" s="40">
        <v>54203</v>
      </c>
      <c r="B50" s="41" t="s">
        <v>32</v>
      </c>
      <c r="C50" s="42">
        <v>188800</v>
      </c>
      <c r="D50" s="42">
        <v>-24171.48</v>
      </c>
      <c r="E50" s="18">
        <f>+C50+D50</f>
        <v>164628.52</v>
      </c>
      <c r="F50" s="18">
        <v>86594.83</v>
      </c>
      <c r="G50" s="18">
        <f>39368.74-23369.35</f>
        <v>15999.39</v>
      </c>
      <c r="H50" s="43">
        <f t="shared" si="0"/>
        <v>62034.29999999999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600</v>
      </c>
      <c r="H51" s="23">
        <f t="shared" si="0"/>
        <v>600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-30403.41</v>
      </c>
      <c r="E52" s="30">
        <f>SUM(E48:E51)</f>
        <v>394651.58999999997</v>
      </c>
      <c r="F52" s="30">
        <f>SUM(F48:F51)</f>
        <v>167414.43</v>
      </c>
      <c r="G52" s="30">
        <f>SUM(G48:G51)</f>
        <v>45902.86</v>
      </c>
      <c r="H52" s="33">
        <f t="shared" si="0"/>
        <v>181334.3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4" ref="E53:E63">+C53+D53</f>
        <v>35000</v>
      </c>
      <c r="F53" s="18">
        <v>20635.27</v>
      </c>
      <c r="G53" s="18">
        <v>8121.33</v>
      </c>
      <c r="H53" s="23">
        <f t="shared" si="0"/>
        <v>6243.4</v>
      </c>
    </row>
    <row r="54" spans="1:8" ht="12.75">
      <c r="A54" s="6">
        <v>54302</v>
      </c>
      <c r="B54" s="5" t="s">
        <v>35</v>
      </c>
      <c r="C54" s="18">
        <v>63000</v>
      </c>
      <c r="D54" s="18">
        <v>62.06</v>
      </c>
      <c r="E54" s="18">
        <f t="shared" si="4"/>
        <v>63062.06</v>
      </c>
      <c r="F54" s="18">
        <v>44451.58</v>
      </c>
      <c r="G54" s="18">
        <v>11110.48</v>
      </c>
      <c r="H54" s="19">
        <f t="shared" si="0"/>
        <v>7499.999999999996</v>
      </c>
    </row>
    <row r="55" spans="1:8" ht="12.75">
      <c r="A55" s="7">
        <v>54304</v>
      </c>
      <c r="B55" s="4" t="s">
        <v>36</v>
      </c>
      <c r="C55" s="20">
        <v>2000</v>
      </c>
      <c r="D55" s="20">
        <v>-128.58</v>
      </c>
      <c r="E55" s="18">
        <f t="shared" si="4"/>
        <v>1871.42</v>
      </c>
      <c r="F55" s="18">
        <v>155.55</v>
      </c>
      <c r="G55" s="18">
        <v>715.87</v>
      </c>
      <c r="H55" s="23">
        <f t="shared" si="0"/>
        <v>1000.0000000000001</v>
      </c>
    </row>
    <row r="56" spans="1:8" ht="12.75">
      <c r="A56" s="7">
        <v>54305</v>
      </c>
      <c r="B56" s="4" t="s">
        <v>37</v>
      </c>
      <c r="C56" s="20">
        <v>74200</v>
      </c>
      <c r="D56" s="20">
        <v>-6084.76</v>
      </c>
      <c r="E56" s="18">
        <f t="shared" si="4"/>
        <v>68115.24</v>
      </c>
      <c r="F56" s="18">
        <v>1021.25</v>
      </c>
      <c r="G56" s="18">
        <v>32334.99</v>
      </c>
      <c r="H56" s="23">
        <f t="shared" si="0"/>
        <v>34759</v>
      </c>
    </row>
    <row r="57" spans="1:8" ht="12.75">
      <c r="A57" s="7">
        <v>54307</v>
      </c>
      <c r="B57" s="4" t="s">
        <v>38</v>
      </c>
      <c r="C57" s="20">
        <v>13000</v>
      </c>
      <c r="D57" s="20">
        <v>-1246</v>
      </c>
      <c r="E57" s="18">
        <f t="shared" si="4"/>
        <v>11754</v>
      </c>
      <c r="F57" s="18">
        <v>6087.36</v>
      </c>
      <c r="G57" s="18">
        <v>3010.32</v>
      </c>
      <c r="H57" s="23">
        <f t="shared" si="0"/>
        <v>2656.32</v>
      </c>
    </row>
    <row r="58" spans="1:8" ht="12.75">
      <c r="A58" s="7">
        <v>54308</v>
      </c>
      <c r="B58" s="4" t="s">
        <v>84</v>
      </c>
      <c r="C58" s="20">
        <v>0</v>
      </c>
      <c r="D58" s="20">
        <v>1266</v>
      </c>
      <c r="E58" s="18">
        <f t="shared" si="4"/>
        <v>1266</v>
      </c>
      <c r="F58" s="18">
        <v>1266</v>
      </c>
      <c r="G58" s="18">
        <v>0</v>
      </c>
      <c r="H58" s="23">
        <f t="shared" si="0"/>
        <v>0</v>
      </c>
    </row>
    <row r="59" spans="1:8" ht="12.75">
      <c r="A59" s="7">
        <v>54313</v>
      </c>
      <c r="B59" s="4" t="s">
        <v>39</v>
      </c>
      <c r="C59" s="20">
        <v>33900</v>
      </c>
      <c r="D59" s="20">
        <v>-3338.38</v>
      </c>
      <c r="E59" s="18">
        <f t="shared" si="4"/>
        <v>30561.62</v>
      </c>
      <c r="F59" s="18">
        <v>5207.3</v>
      </c>
      <c r="G59" s="18">
        <v>12284.52</v>
      </c>
      <c r="H59" s="23">
        <f t="shared" si="0"/>
        <v>13069.8</v>
      </c>
    </row>
    <row r="60" spans="1:8" ht="12.75">
      <c r="A60" s="7">
        <v>54314</v>
      </c>
      <c r="B60" s="4" t="s">
        <v>52</v>
      </c>
      <c r="C60" s="20">
        <v>47000</v>
      </c>
      <c r="D60" s="20">
        <v>7181.11</v>
      </c>
      <c r="E60" s="18">
        <f t="shared" si="4"/>
        <v>54181.11</v>
      </c>
      <c r="F60" s="18">
        <v>5383.11</v>
      </c>
      <c r="G60" s="18">
        <v>10798</v>
      </c>
      <c r="H60" s="23">
        <f t="shared" si="0"/>
        <v>38000</v>
      </c>
    </row>
    <row r="61" spans="1:8" ht="12.75">
      <c r="A61" s="7">
        <v>54316</v>
      </c>
      <c r="B61" s="4" t="s">
        <v>40</v>
      </c>
      <c r="C61" s="20">
        <v>24000</v>
      </c>
      <c r="D61" s="20"/>
      <c r="E61" s="18">
        <f t="shared" si="4"/>
        <v>24000</v>
      </c>
      <c r="F61" s="18">
        <v>22159.06</v>
      </c>
      <c r="G61" s="18">
        <v>1767.2</v>
      </c>
      <c r="H61" s="23">
        <f t="shared" si="0"/>
        <v>73.73999999999864</v>
      </c>
    </row>
    <row r="62" spans="1:8" ht="12.75">
      <c r="A62" s="7">
        <v>54317</v>
      </c>
      <c r="B62" s="4" t="s">
        <v>41</v>
      </c>
      <c r="C62" s="20">
        <v>584880</v>
      </c>
      <c r="D62" s="20"/>
      <c r="E62" s="18">
        <f t="shared" si="4"/>
        <v>584880</v>
      </c>
      <c r="F62" s="18">
        <v>584872.92</v>
      </c>
      <c r="G62" s="18">
        <v>3.54</v>
      </c>
      <c r="H62" s="23">
        <f t="shared" si="0"/>
        <v>3.5399999999580904</v>
      </c>
    </row>
    <row r="63" spans="1:8" ht="12.75">
      <c r="A63" s="7">
        <v>54399</v>
      </c>
      <c r="B63" s="4" t="s">
        <v>42</v>
      </c>
      <c r="C63" s="20">
        <v>49280</v>
      </c>
      <c r="D63" s="20">
        <v>4290.46</v>
      </c>
      <c r="E63" s="18">
        <f t="shared" si="4"/>
        <v>53570.46</v>
      </c>
      <c r="F63" s="18">
        <v>35447.46</v>
      </c>
      <c r="G63" s="18">
        <v>2869</v>
      </c>
      <c r="H63" s="23">
        <f t="shared" si="0"/>
        <v>15254</v>
      </c>
    </row>
    <row r="64" spans="1:8" ht="12.75">
      <c r="A64" s="8"/>
      <c r="B64" s="29" t="s">
        <v>56</v>
      </c>
      <c r="C64" s="30">
        <f>SUM(C53:C63)</f>
        <v>926260</v>
      </c>
      <c r="D64" s="30">
        <f>SUM(D53:D63)</f>
        <v>2001.9099999999999</v>
      </c>
      <c r="E64" s="30">
        <f>SUM(E53:E63)</f>
        <v>928261.9099999999</v>
      </c>
      <c r="F64" s="30">
        <f>SUM(F53:F63)</f>
        <v>726686.86</v>
      </c>
      <c r="G64" s="30">
        <f>SUM(G53:G63)</f>
        <v>83015.24999999999</v>
      </c>
      <c r="H64" s="33">
        <f t="shared" si="0"/>
        <v>118559.79999999994</v>
      </c>
    </row>
    <row r="65" spans="1:8" ht="12.75">
      <c r="A65" s="7">
        <v>54402</v>
      </c>
      <c r="B65" s="4" t="s">
        <v>43</v>
      </c>
      <c r="C65" s="20">
        <v>8000</v>
      </c>
      <c r="D65" s="20">
        <v>284.13</v>
      </c>
      <c r="E65" s="18">
        <f>+C65+D65</f>
        <v>8284.13</v>
      </c>
      <c r="F65" s="18">
        <v>4284.13</v>
      </c>
      <c r="G65" s="20">
        <v>0</v>
      </c>
      <c r="H65" s="23">
        <f t="shared" si="0"/>
        <v>3999.999999999999</v>
      </c>
    </row>
    <row r="66" spans="1:8" ht="12.75">
      <c r="A66" s="7">
        <v>54403</v>
      </c>
      <c r="B66" s="4" t="s">
        <v>44</v>
      </c>
      <c r="C66" s="20">
        <v>11460</v>
      </c>
      <c r="D66" s="20"/>
      <c r="E66" s="18">
        <f>+C66+D66</f>
        <v>11460</v>
      </c>
      <c r="F66" s="18">
        <v>3368</v>
      </c>
      <c r="G66" s="18">
        <v>2362</v>
      </c>
      <c r="H66" s="23">
        <f t="shared" si="0"/>
        <v>5730</v>
      </c>
    </row>
    <row r="67" spans="1:8" ht="12.75">
      <c r="A67" s="7">
        <v>54404</v>
      </c>
      <c r="B67" s="4" t="s">
        <v>45</v>
      </c>
      <c r="C67" s="20">
        <v>20000</v>
      </c>
      <c r="D67" s="20">
        <v>6035</v>
      </c>
      <c r="E67" s="18">
        <f>+C67+D67</f>
        <v>26035</v>
      </c>
      <c r="F67" s="18">
        <v>16035</v>
      </c>
      <c r="G67" s="18">
        <v>0</v>
      </c>
      <c r="H67" s="23">
        <f t="shared" si="0"/>
        <v>10000</v>
      </c>
    </row>
    <row r="68" spans="1:8" ht="12.75">
      <c r="A68" s="8"/>
      <c r="B68" s="29" t="s">
        <v>56</v>
      </c>
      <c r="C68" s="30">
        <f>SUM(C65:C67)</f>
        <v>39460</v>
      </c>
      <c r="D68" s="30">
        <f>SUM(D65:D67)</f>
        <v>6319.13</v>
      </c>
      <c r="E68" s="30">
        <f>SUM(E65:E67)</f>
        <v>45779.13</v>
      </c>
      <c r="F68" s="30">
        <f>SUM(F65:F67)</f>
        <v>23687.13</v>
      </c>
      <c r="G68" s="30">
        <f>SUM(G65:G67)</f>
        <v>2362</v>
      </c>
      <c r="H68" s="33">
        <f t="shared" si="0"/>
        <v>19729.999999999996</v>
      </c>
    </row>
    <row r="69" spans="1:8" ht="12.75">
      <c r="A69" s="7">
        <v>54505</v>
      </c>
      <c r="B69" s="4" t="s">
        <v>46</v>
      </c>
      <c r="C69" s="20">
        <v>4000</v>
      </c>
      <c r="D69" s="20"/>
      <c r="E69" s="18">
        <f>+C69+D69</f>
        <v>4000</v>
      </c>
      <c r="F69" s="18">
        <v>0</v>
      </c>
      <c r="G69" s="18">
        <v>2000</v>
      </c>
      <c r="H69" s="23">
        <f t="shared" si="0"/>
        <v>2000</v>
      </c>
    </row>
    <row r="70" spans="1:8" ht="12.75">
      <c r="A70" s="7">
        <v>54599</v>
      </c>
      <c r="B70" s="4" t="s">
        <v>66</v>
      </c>
      <c r="C70" s="20">
        <v>34100</v>
      </c>
      <c r="D70" s="20"/>
      <c r="E70" s="18">
        <f>+C70+D70</f>
        <v>34100</v>
      </c>
      <c r="F70" s="18">
        <v>0</v>
      </c>
      <c r="G70" s="18">
        <v>15500</v>
      </c>
      <c r="H70" s="23">
        <f t="shared" si="0"/>
        <v>18600</v>
      </c>
    </row>
    <row r="71" spans="1:8" ht="12.75">
      <c r="A71" s="8"/>
      <c r="B71" s="29" t="s">
        <v>56</v>
      </c>
      <c r="C71" s="30">
        <f>SUM(C69:C70)</f>
        <v>38100</v>
      </c>
      <c r="D71" s="30">
        <f>SUM(D69:D70)</f>
        <v>0</v>
      </c>
      <c r="E71" s="30">
        <f>SUM(E69:E70)</f>
        <v>38100</v>
      </c>
      <c r="F71" s="30">
        <f>SUM(F69:F70)</f>
        <v>0</v>
      </c>
      <c r="G71" s="30">
        <f>SUM(G69:G70)</f>
        <v>17500</v>
      </c>
      <c r="H71" s="23">
        <f t="shared" si="0"/>
        <v>20600</v>
      </c>
    </row>
    <row r="72" spans="1:11" ht="12.75">
      <c r="A72" s="31"/>
      <c r="B72" s="29" t="s">
        <v>11</v>
      </c>
      <c r="C72" s="30">
        <f>+C71+C68+C64+C52+C43</f>
        <v>2106910</v>
      </c>
      <c r="D72" s="30">
        <f>+D71+D68+D64+D52+D43</f>
        <v>-27067.65</v>
      </c>
      <c r="E72" s="76">
        <f>+E71+E68+E64+E52+E43</f>
        <v>2079842.3499999999</v>
      </c>
      <c r="F72" s="83">
        <f>+F71+F68+F64+F52+F43</f>
        <v>1453135.8399999999</v>
      </c>
      <c r="G72" s="105">
        <f>+G71+G68+G64+G52+G43</f>
        <v>197819.28999999998</v>
      </c>
      <c r="H72" s="98">
        <f t="shared" si="0"/>
        <v>428887.22000000003</v>
      </c>
      <c r="K72" s="131"/>
    </row>
    <row r="73" spans="1:8" ht="12.75">
      <c r="A73" s="7">
        <v>55599</v>
      </c>
      <c r="B73" s="4" t="s">
        <v>47</v>
      </c>
      <c r="C73" s="20">
        <v>3400</v>
      </c>
      <c r="D73" s="20"/>
      <c r="E73" s="18">
        <f>+C73+D73</f>
        <v>3400</v>
      </c>
      <c r="F73" s="18">
        <v>2718.64</v>
      </c>
      <c r="G73" s="18">
        <v>681.36</v>
      </c>
      <c r="H73" s="23">
        <f t="shared" si="0"/>
        <v>0</v>
      </c>
    </row>
    <row r="74" spans="1:8" ht="12.75">
      <c r="A74" s="8"/>
      <c r="B74" s="29" t="s">
        <v>56</v>
      </c>
      <c r="C74" s="30">
        <f>SUM(C73)</f>
        <v>3400</v>
      </c>
      <c r="D74" s="30">
        <f>SUM(D73)</f>
        <v>0</v>
      </c>
      <c r="E74" s="30">
        <f>SUM(E73)</f>
        <v>3400</v>
      </c>
      <c r="F74" s="30">
        <f>SUM(F73)</f>
        <v>2718.64</v>
      </c>
      <c r="G74" s="30">
        <f>SUM(G73)</f>
        <v>681.36</v>
      </c>
      <c r="H74" s="23">
        <f t="shared" si="0"/>
        <v>0</v>
      </c>
    </row>
    <row r="75" spans="1:8" ht="12.75">
      <c r="A75" s="7">
        <v>55601</v>
      </c>
      <c r="B75" s="4" t="s">
        <v>48</v>
      </c>
      <c r="C75" s="20">
        <v>47000</v>
      </c>
      <c r="D75" s="20">
        <v>1457.22</v>
      </c>
      <c r="E75" s="18">
        <f>+C75+D75</f>
        <v>48457.22</v>
      </c>
      <c r="F75" s="18">
        <v>48457.22</v>
      </c>
      <c r="G75" s="18">
        <v>0</v>
      </c>
      <c r="H75" s="23">
        <f aca="true" t="shared" si="5" ref="H75:H98">+E75-F75-G75</f>
        <v>0</v>
      </c>
    </row>
    <row r="76" spans="1:8" ht="12.75">
      <c r="A76" s="7">
        <v>55602</v>
      </c>
      <c r="B76" s="4" t="s">
        <v>49</v>
      </c>
      <c r="C76" s="20">
        <v>36000</v>
      </c>
      <c r="D76" s="20">
        <v>21149.56</v>
      </c>
      <c r="E76" s="18">
        <f>+C76+D76</f>
        <v>57149.56</v>
      </c>
      <c r="F76" s="18">
        <v>57147.74</v>
      </c>
      <c r="G76" s="18">
        <v>1.82</v>
      </c>
      <c r="H76" s="23">
        <f t="shared" si="5"/>
        <v>-2.9110047705671604E-13</v>
      </c>
    </row>
    <row r="77" spans="1:8" ht="12.75">
      <c r="A77" s="7">
        <v>55603</v>
      </c>
      <c r="B77" s="4" t="s">
        <v>72</v>
      </c>
      <c r="C77" s="20">
        <v>25</v>
      </c>
      <c r="D77" s="20">
        <v>0</v>
      </c>
      <c r="E77" s="18">
        <f>+C77+D77</f>
        <v>25</v>
      </c>
      <c r="F77" s="18">
        <v>25</v>
      </c>
      <c r="G77" s="20">
        <v>0</v>
      </c>
      <c r="H77" s="23">
        <f t="shared" si="5"/>
        <v>0</v>
      </c>
    </row>
    <row r="78" spans="1:9" ht="12.75">
      <c r="A78" s="8"/>
      <c r="B78" s="29" t="s">
        <v>56</v>
      </c>
      <c r="C78" s="30">
        <f>SUM(C75:C77)</f>
        <v>83025</v>
      </c>
      <c r="D78" s="30">
        <f>SUM(D75:D76)</f>
        <v>22606.780000000002</v>
      </c>
      <c r="E78" s="30">
        <f>SUM(E75:E77)</f>
        <v>105631.78</v>
      </c>
      <c r="F78" s="30">
        <f>SUM(F75:F77)</f>
        <v>105629.95999999999</v>
      </c>
      <c r="G78" s="30">
        <f>SUM(G75:G77)</f>
        <v>1.82</v>
      </c>
      <c r="H78" s="23">
        <f t="shared" si="5"/>
        <v>6.98485713712671E-12</v>
      </c>
      <c r="I78" s="2"/>
    </row>
    <row r="79" spans="1:9" ht="12.75">
      <c r="A79" s="31"/>
      <c r="B79" s="29" t="s">
        <v>11</v>
      </c>
      <c r="C79" s="30">
        <f>+C78+C74</f>
        <v>86425</v>
      </c>
      <c r="D79" s="30">
        <f>+D74+D78</f>
        <v>22606.780000000002</v>
      </c>
      <c r="E79" s="76">
        <f>+E78+E74</f>
        <v>109031.78</v>
      </c>
      <c r="F79" s="83">
        <f>+F78+F74</f>
        <v>108348.59999999999</v>
      </c>
      <c r="G79" s="105">
        <f>+G74+G78</f>
        <v>683.1800000000001</v>
      </c>
      <c r="H79" s="98">
        <f t="shared" si="5"/>
        <v>7.503331289626658E-12</v>
      </c>
      <c r="I79" s="2"/>
    </row>
    <row r="80" spans="1:9" s="10" customFormat="1" ht="12.75">
      <c r="A80" s="7">
        <v>56303</v>
      </c>
      <c r="B80" s="4" t="s">
        <v>68</v>
      </c>
      <c r="C80" s="20">
        <v>4000</v>
      </c>
      <c r="D80" s="20"/>
      <c r="E80" s="18">
        <f>+C80+D80</f>
        <v>4000</v>
      </c>
      <c r="F80" s="18"/>
      <c r="G80" s="20">
        <v>2000</v>
      </c>
      <c r="H80" s="23">
        <f t="shared" si="5"/>
        <v>2000</v>
      </c>
      <c r="I80" s="11"/>
    </row>
    <row r="81" spans="1:9" s="10" customFormat="1" ht="12.75">
      <c r="A81" s="7">
        <v>56304</v>
      </c>
      <c r="B81" s="4" t="s">
        <v>76</v>
      </c>
      <c r="C81" s="20">
        <v>0</v>
      </c>
      <c r="D81" s="20">
        <v>0</v>
      </c>
      <c r="E81" s="18">
        <f>+C81+D81</f>
        <v>0</v>
      </c>
      <c r="F81" s="18">
        <v>0</v>
      </c>
      <c r="G81" s="20">
        <v>0</v>
      </c>
      <c r="H81" s="23">
        <f t="shared" si="5"/>
        <v>0</v>
      </c>
      <c r="I81" s="11"/>
    </row>
    <row r="82" spans="1:9" s="10" customFormat="1" ht="12.75">
      <c r="A82" s="8"/>
      <c r="B82" s="29" t="s">
        <v>56</v>
      </c>
      <c r="C82" s="30">
        <f>C81+C80</f>
        <v>4000</v>
      </c>
      <c r="D82" s="30">
        <f>SUM(D80:D81)</f>
        <v>0</v>
      </c>
      <c r="E82" s="30">
        <f>SUM(E80:E81)</f>
        <v>4000</v>
      </c>
      <c r="F82" s="30">
        <f>SUM(F80:F81)</f>
        <v>0</v>
      </c>
      <c r="G82" s="30">
        <f>SUM(G80)</f>
        <v>2000</v>
      </c>
      <c r="H82" s="33">
        <f t="shared" si="5"/>
        <v>2000</v>
      </c>
      <c r="I82" s="11"/>
    </row>
    <row r="83" spans="1:9" s="10" customFormat="1" ht="12.75">
      <c r="A83" s="7">
        <v>56404</v>
      </c>
      <c r="B83" s="4" t="s">
        <v>73</v>
      </c>
      <c r="C83" s="20">
        <v>5500</v>
      </c>
      <c r="D83" s="20"/>
      <c r="E83" s="18">
        <f>+C83+D83</f>
        <v>5500</v>
      </c>
      <c r="F83" s="18">
        <v>5121.01</v>
      </c>
      <c r="G83" s="20">
        <v>378.99</v>
      </c>
      <c r="H83" s="23">
        <f t="shared" si="5"/>
        <v>0</v>
      </c>
      <c r="I83" s="11"/>
    </row>
    <row r="84" spans="1:9" s="10" customFormat="1" ht="13.5" thickBot="1">
      <c r="A84" s="52"/>
      <c r="B84" s="50" t="s">
        <v>56</v>
      </c>
      <c r="C84" s="51">
        <f>SUM(C83)</f>
        <v>5500</v>
      </c>
      <c r="D84" s="51">
        <f>SUM(D83)</f>
        <v>0</v>
      </c>
      <c r="E84" s="51">
        <f>SUM(E83)</f>
        <v>5500</v>
      </c>
      <c r="F84" s="51">
        <f>SUM(F83)</f>
        <v>5121.01</v>
      </c>
      <c r="G84" s="51">
        <f>SUM(G83)</f>
        <v>378.99</v>
      </c>
      <c r="H84" s="53">
        <f t="shared" si="5"/>
        <v>0</v>
      </c>
      <c r="I84" s="11"/>
    </row>
    <row r="85" spans="1:9" s="10" customFormat="1" ht="13.5" thickBot="1">
      <c r="A85" s="54"/>
      <c r="B85" s="55" t="s">
        <v>11</v>
      </c>
      <c r="C85" s="56">
        <f aca="true" t="shared" si="6" ref="C85:H85">+C82+C84</f>
        <v>9500</v>
      </c>
      <c r="D85" s="56">
        <f t="shared" si="6"/>
        <v>0</v>
      </c>
      <c r="E85" s="77">
        <f t="shared" si="6"/>
        <v>9500</v>
      </c>
      <c r="F85" s="85">
        <f t="shared" si="6"/>
        <v>5121.01</v>
      </c>
      <c r="G85" s="106">
        <f t="shared" si="6"/>
        <v>2378.99</v>
      </c>
      <c r="H85" s="99">
        <f t="shared" si="6"/>
        <v>2000</v>
      </c>
      <c r="I85" s="11"/>
    </row>
    <row r="86" spans="1:9" s="10" customFormat="1" ht="12.75">
      <c r="A86" s="37"/>
      <c r="B86" s="37"/>
      <c r="C86" s="116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116"/>
      <c r="D87" s="34"/>
      <c r="E87" s="34"/>
      <c r="F87" s="34"/>
      <c r="G87" s="34"/>
      <c r="H87" s="34"/>
      <c r="I87" s="11"/>
    </row>
    <row r="88" spans="1:9" s="10" customFormat="1" ht="12.75">
      <c r="A88" s="37"/>
      <c r="B88" s="37"/>
      <c r="C88" s="116"/>
      <c r="D88" s="34"/>
      <c r="E88" s="34"/>
      <c r="F88" s="34"/>
      <c r="G88" s="34"/>
      <c r="H88" s="34"/>
      <c r="I88" s="11"/>
    </row>
    <row r="89" spans="1:9" s="10" customFormat="1" ht="13.5" thickBot="1">
      <c r="A89" s="37"/>
      <c r="B89" s="37"/>
      <c r="C89" s="116"/>
      <c r="D89" s="34"/>
      <c r="E89" s="34"/>
      <c r="F89" s="34"/>
      <c r="G89" s="34"/>
      <c r="H89" s="34"/>
      <c r="I89" s="11"/>
    </row>
    <row r="90" spans="1:9" s="10" customFormat="1" ht="13.5" thickBot="1">
      <c r="A90" s="25" t="s">
        <v>0</v>
      </c>
      <c r="B90" s="26" t="s">
        <v>1</v>
      </c>
      <c r="C90" s="117" t="s">
        <v>55</v>
      </c>
      <c r="D90" s="27" t="s">
        <v>63</v>
      </c>
      <c r="E90" s="79" t="s">
        <v>59</v>
      </c>
      <c r="F90" s="84" t="s">
        <v>53</v>
      </c>
      <c r="G90" s="104" t="s">
        <v>69</v>
      </c>
      <c r="H90" s="97" t="s">
        <v>54</v>
      </c>
      <c r="I90" s="11"/>
    </row>
    <row r="91" spans="1:9" s="12" customFormat="1" ht="12.75">
      <c r="A91" s="57">
        <v>61101</v>
      </c>
      <c r="B91" s="58" t="s">
        <v>57</v>
      </c>
      <c r="C91" s="59">
        <v>5000</v>
      </c>
      <c r="D91" s="59">
        <v>-3792.51</v>
      </c>
      <c r="E91" s="60">
        <f>+C91+D91</f>
        <v>1207.4899999999998</v>
      </c>
      <c r="F91" s="60">
        <v>0</v>
      </c>
      <c r="G91" s="59">
        <v>0</v>
      </c>
      <c r="H91" s="61">
        <f t="shared" si="5"/>
        <v>1207.4899999999998</v>
      </c>
      <c r="I91" s="22"/>
    </row>
    <row r="92" spans="1:9" s="12" customFormat="1" ht="12.75">
      <c r="A92" s="8">
        <v>61102</v>
      </c>
      <c r="B92" s="24" t="s">
        <v>64</v>
      </c>
      <c r="C92" s="14">
        <v>15000</v>
      </c>
      <c r="D92" s="14">
        <v>-9718</v>
      </c>
      <c r="E92" s="18">
        <f>+C92+D92</f>
        <v>5282</v>
      </c>
      <c r="F92" s="18">
        <v>242</v>
      </c>
      <c r="G92" s="14">
        <v>0</v>
      </c>
      <c r="H92" s="23">
        <f t="shared" si="5"/>
        <v>5040</v>
      </c>
      <c r="I92" s="22"/>
    </row>
    <row r="93" spans="1:9" s="12" customFormat="1" ht="12.75">
      <c r="A93" s="8">
        <v>61103</v>
      </c>
      <c r="B93" s="24" t="s">
        <v>65</v>
      </c>
      <c r="C93" s="14">
        <v>500</v>
      </c>
      <c r="D93" s="14"/>
      <c r="E93" s="18">
        <f>+C93+D93</f>
        <v>500</v>
      </c>
      <c r="F93" s="18">
        <v>0</v>
      </c>
      <c r="G93" s="14">
        <v>0</v>
      </c>
      <c r="H93" s="23">
        <f t="shared" si="5"/>
        <v>500</v>
      </c>
      <c r="I93" s="22"/>
    </row>
    <row r="94" spans="1:9" s="12" customFormat="1" ht="12.75">
      <c r="A94" s="8">
        <v>61104</v>
      </c>
      <c r="B94" s="24" t="s">
        <v>60</v>
      </c>
      <c r="C94" s="14">
        <v>15055</v>
      </c>
      <c r="D94" s="14">
        <v>-9096.27</v>
      </c>
      <c r="E94" s="18">
        <f>+C94+D94</f>
        <v>5958.73</v>
      </c>
      <c r="F94" s="18">
        <v>0</v>
      </c>
      <c r="G94" s="14">
        <v>0</v>
      </c>
      <c r="H94" s="23">
        <f t="shared" si="5"/>
        <v>5958.73</v>
      </c>
      <c r="I94" s="22"/>
    </row>
    <row r="95" spans="1:9" s="10" customFormat="1" ht="12.75">
      <c r="A95" s="7">
        <v>61108</v>
      </c>
      <c r="B95" s="4" t="s">
        <v>27</v>
      </c>
      <c r="C95" s="20">
        <v>1000</v>
      </c>
      <c r="D95" s="20"/>
      <c r="E95" s="18">
        <f>+C95+D95</f>
        <v>1000</v>
      </c>
      <c r="F95" s="18">
        <v>0</v>
      </c>
      <c r="G95" s="20">
        <v>0</v>
      </c>
      <c r="H95" s="23">
        <f t="shared" si="5"/>
        <v>1000</v>
      </c>
      <c r="I95" s="11"/>
    </row>
    <row r="96" spans="1:9" s="10" customFormat="1" ht="12.75">
      <c r="A96" s="8"/>
      <c r="B96" s="29" t="s">
        <v>56</v>
      </c>
      <c r="C96" s="30">
        <f>SUM(C91:C95)</f>
        <v>36555</v>
      </c>
      <c r="D96" s="30">
        <f>SUM(D91:D95)</f>
        <v>-22606.78</v>
      </c>
      <c r="E96" s="30">
        <f>SUM(E91:E95)</f>
        <v>13948.22</v>
      </c>
      <c r="F96" s="30">
        <f>SUM(F91:F95)</f>
        <v>242</v>
      </c>
      <c r="G96" s="30">
        <f>SUM(G95)</f>
        <v>0</v>
      </c>
      <c r="H96" s="33">
        <f t="shared" si="5"/>
        <v>13706.22</v>
      </c>
      <c r="I96" s="11"/>
    </row>
    <row r="97" spans="1:9" s="10" customFormat="1" ht="12.75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5"/>
        <v>0</v>
      </c>
      <c r="I97" s="11"/>
    </row>
    <row r="98" spans="1:9" s="10" customFormat="1" ht="13.5" thickBot="1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5"/>
        <v>0</v>
      </c>
      <c r="I98" s="11"/>
    </row>
    <row r="99" spans="1:9" s="10" customFormat="1" ht="13.5" thickBot="1">
      <c r="A99" s="62"/>
      <c r="B99" s="48" t="s">
        <v>11</v>
      </c>
      <c r="C99" s="49">
        <f>+C96+C98</f>
        <v>36555</v>
      </c>
      <c r="D99" s="49">
        <f>+D98+D96</f>
        <v>-22606.78</v>
      </c>
      <c r="E99" s="80">
        <f>+E98+E96</f>
        <v>13948.22</v>
      </c>
      <c r="F99" s="86">
        <f>+F98+F96</f>
        <v>242</v>
      </c>
      <c r="G99" s="107">
        <v>0</v>
      </c>
      <c r="H99" s="100">
        <f>+H98+H96</f>
        <v>13706.22</v>
      </c>
      <c r="I99" s="11"/>
    </row>
    <row r="100" spans="1:9" ht="12.75">
      <c r="A100" s="67"/>
      <c r="B100" s="68" t="s">
        <v>2</v>
      </c>
      <c r="C100" s="132">
        <f>+C99+C85+C79+C72+C24</f>
        <v>9475399</v>
      </c>
      <c r="D100" s="70">
        <f>+D99+D85+D79+D72+D24</f>
        <v>2.9103830456733704E-11</v>
      </c>
      <c r="E100" s="81">
        <f>+E24+E72+E79+E99+E85</f>
        <v>9475399</v>
      </c>
      <c r="F100" s="87">
        <f>+F24+F72+F79+F99+F85</f>
        <v>5048025.89</v>
      </c>
      <c r="G100" s="108">
        <f>+G24+G72+G79+G99+G85</f>
        <v>259927.58999999997</v>
      </c>
      <c r="H100" s="101">
        <f>+E100-F100-G100</f>
        <v>4167445.5200000005</v>
      </c>
      <c r="I100" s="2"/>
    </row>
    <row r="101" spans="3:9" ht="12.75">
      <c r="C101" s="127"/>
      <c r="D101" s="9"/>
      <c r="E101" s="9"/>
      <c r="F101" s="9"/>
      <c r="G101" s="9"/>
      <c r="H101" s="2"/>
      <c r="I101" s="2"/>
    </row>
    <row r="102" spans="3:9" ht="12.75">
      <c r="C102" s="127"/>
      <c r="D102" s="9"/>
      <c r="E102" s="9"/>
      <c r="F102" s="9"/>
      <c r="G102" s="9"/>
      <c r="H102" s="2"/>
      <c r="I102" s="2"/>
    </row>
    <row r="103" spans="3:9" ht="12.75">
      <c r="C103" s="127"/>
      <c r="D103" s="9"/>
      <c r="E103" s="9"/>
      <c r="F103" s="9"/>
      <c r="H103" s="2"/>
      <c r="I103" s="2"/>
    </row>
    <row r="104" spans="3:9" ht="12.75">
      <c r="C104" s="127"/>
      <c r="D104" s="9"/>
      <c r="E104" s="9"/>
      <c r="F104" s="9"/>
      <c r="H104" s="2"/>
      <c r="I104" s="2"/>
    </row>
    <row r="105" spans="3:9" ht="12.75">
      <c r="C105" s="127"/>
      <c r="D105" s="9"/>
      <c r="E105" s="9"/>
      <c r="F105" s="9"/>
      <c r="H105" s="2"/>
      <c r="I105" s="2"/>
    </row>
    <row r="106" spans="3:9" ht="12.75">
      <c r="C106" s="127"/>
      <c r="D106" s="9"/>
      <c r="E106" s="9"/>
      <c r="F106" s="9"/>
      <c r="G106" s="9"/>
      <c r="H106" s="2"/>
      <c r="I106" s="2"/>
    </row>
    <row r="107" spans="3:9" ht="12.75">
      <c r="C107" s="127"/>
      <c r="D107" s="9"/>
      <c r="E107" s="9"/>
      <c r="F107" s="9"/>
      <c r="G107" s="9"/>
      <c r="H107" s="2"/>
      <c r="I107" s="2"/>
    </row>
    <row r="108" spans="3:10" ht="12.75">
      <c r="C108" s="127"/>
      <c r="D108" s="9"/>
      <c r="E108" s="9"/>
      <c r="F108" s="9"/>
      <c r="G108" s="9"/>
      <c r="J108" s="2"/>
    </row>
    <row r="109" spans="3:7" ht="12.75">
      <c r="C109" s="127"/>
      <c r="D109" s="9"/>
      <c r="E109" s="9"/>
      <c r="F109" s="9"/>
      <c r="G109" s="9"/>
    </row>
    <row r="110" spans="3:8" ht="12.75">
      <c r="C110" s="128"/>
      <c r="D110" s="13"/>
      <c r="E110" s="13"/>
      <c r="F110" s="13"/>
      <c r="G110" s="13"/>
      <c r="H110" s="13"/>
    </row>
    <row r="111" spans="3:8" ht="12.75">
      <c r="C111" s="129"/>
      <c r="D111" s="15"/>
      <c r="E111" s="15"/>
      <c r="F111" s="15"/>
      <c r="G111" s="15"/>
      <c r="H111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&amp;COFICIAL DE INFORMACION 2018
EJECUCION JUN - 18&amp;R&amp;P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1"/>
  <sheetViews>
    <sheetView zoomScalePageLayoutView="0" workbookViewId="0" topLeftCell="A28">
      <selection activeCell="B4" sqref="B4:F4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13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0" max="10" width="28.2812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109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85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110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-84599.9</v>
      </c>
      <c r="E9" s="18">
        <f>+C9+D9</f>
        <v>4897000.1</v>
      </c>
      <c r="F9" s="18">
        <v>2776371.82</v>
      </c>
      <c r="G9" s="18">
        <f>91192.58-46233.86</f>
        <v>44958.72</v>
      </c>
      <c r="H9" s="19">
        <f aca="true" t="shared" si="0" ref="H9:H74">+E9-F9-G9</f>
        <v>2075669.5599999998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>
        <v>115919.88</v>
      </c>
      <c r="E11" s="18">
        <f t="shared" si="1"/>
        <v>115919.88</v>
      </c>
      <c r="F11" s="18">
        <v>114800</v>
      </c>
      <c r="G11" s="18">
        <v>1119.88</v>
      </c>
      <c r="H11" s="19">
        <f t="shared" si="0"/>
        <v>4.547473508864641E-12</v>
      </c>
    </row>
    <row r="12" spans="1:8" ht="12.75">
      <c r="A12" s="7">
        <v>51201</v>
      </c>
      <c r="B12" s="4" t="s">
        <v>5</v>
      </c>
      <c r="C12" s="20">
        <v>1068700</v>
      </c>
      <c r="D12" s="14">
        <v>-40524.95</v>
      </c>
      <c r="E12" s="18">
        <f t="shared" si="1"/>
        <v>1028175.05</v>
      </c>
      <c r="F12" s="18">
        <v>558473.91</v>
      </c>
      <c r="G12" s="18">
        <f>51479.41-27078.69</f>
        <v>24400.720000000005</v>
      </c>
      <c r="H12" s="19">
        <f t="shared" si="0"/>
        <v>445300.42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>
        <v>18600</v>
      </c>
      <c r="E14" s="18">
        <f t="shared" si="1"/>
        <v>18600</v>
      </c>
      <c r="F14" s="18">
        <v>18600</v>
      </c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-12555.71</v>
      </c>
      <c r="E15" s="18">
        <f t="shared" si="1"/>
        <v>319334.29</v>
      </c>
      <c r="F15" s="18">
        <v>170083.42</v>
      </c>
      <c r="G15" s="18">
        <f>20373.97-9422.29</f>
        <v>10951.68</v>
      </c>
      <c r="H15" s="19">
        <f t="shared" si="0"/>
        <v>138299.18999999997</v>
      </c>
    </row>
    <row r="16" spans="1:8" ht="12.75">
      <c r="A16" s="7">
        <v>51402</v>
      </c>
      <c r="B16" s="4" t="s">
        <v>7</v>
      </c>
      <c r="C16" s="20">
        <v>57985</v>
      </c>
      <c r="D16" s="20">
        <v>-2471.6</v>
      </c>
      <c r="E16" s="18">
        <f t="shared" si="1"/>
        <v>55513.4</v>
      </c>
      <c r="F16" s="18">
        <v>29276.86</v>
      </c>
      <c r="G16" s="18">
        <f>3865.99-1797.45</f>
        <v>2068.54</v>
      </c>
      <c r="H16" s="19">
        <f t="shared" si="0"/>
        <v>24168</v>
      </c>
    </row>
    <row r="17" spans="1:8" ht="12.75">
      <c r="A17" s="7">
        <v>51501</v>
      </c>
      <c r="B17" s="4" t="s">
        <v>8</v>
      </c>
      <c r="C17" s="20">
        <v>320785</v>
      </c>
      <c r="D17" s="20">
        <v>34922.73</v>
      </c>
      <c r="E17" s="18">
        <f t="shared" si="1"/>
        <v>355707.73</v>
      </c>
      <c r="F17" s="18">
        <v>188575.53</v>
      </c>
      <c r="G17" s="18">
        <f>23747.23-10984.72</f>
        <v>12762.51</v>
      </c>
      <c r="H17" s="19">
        <f t="shared" si="0"/>
        <v>154369.68999999997</v>
      </c>
    </row>
    <row r="18" spans="1:8" ht="12.75">
      <c r="A18" s="7">
        <v>51502</v>
      </c>
      <c r="B18" s="4" t="s">
        <v>9</v>
      </c>
      <c r="C18" s="20">
        <v>72140</v>
      </c>
      <c r="D18" s="20">
        <v>6863.78</v>
      </c>
      <c r="E18" s="18">
        <f t="shared" si="1"/>
        <v>79003.78</v>
      </c>
      <c r="F18" s="18">
        <v>41169.51</v>
      </c>
      <c r="G18" s="18">
        <f>6194.21-2844.52</f>
        <v>3349.69</v>
      </c>
      <c r="H18" s="19">
        <f t="shared" si="0"/>
        <v>34484.579999999994</v>
      </c>
    </row>
    <row r="19" spans="1:8" ht="12.75">
      <c r="A19" s="7">
        <v>51601</v>
      </c>
      <c r="B19" s="4" t="s">
        <v>10</v>
      </c>
      <c r="C19" s="20">
        <v>46625</v>
      </c>
      <c r="D19" s="20">
        <v>4.12</v>
      </c>
      <c r="E19" s="18">
        <f t="shared" si="1"/>
        <v>46629.12</v>
      </c>
      <c r="F19" s="18">
        <v>26096.63</v>
      </c>
      <c r="G19" s="18">
        <v>1103.69</v>
      </c>
      <c r="H19" s="19">
        <f t="shared" si="0"/>
        <v>19428.800000000003</v>
      </c>
    </row>
    <row r="20" spans="1:8" ht="12.75">
      <c r="A20" s="7">
        <v>51701</v>
      </c>
      <c r="B20" s="4" t="s">
        <v>71</v>
      </c>
      <c r="C20" s="20">
        <v>54989</v>
      </c>
      <c r="D20" s="20">
        <v>-6466.49</v>
      </c>
      <c r="E20" s="18">
        <f t="shared" si="1"/>
        <v>48522.51</v>
      </c>
      <c r="F20" s="18">
        <v>47132.97</v>
      </c>
      <c r="G20" s="18">
        <f>1400.69-11.15</f>
        <v>1389.54</v>
      </c>
      <c r="H20" s="19">
        <f t="shared" si="0"/>
        <v>0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6335.19</v>
      </c>
      <c r="G21" s="18">
        <v>120.15</v>
      </c>
      <c r="H21" s="19">
        <f t="shared" si="0"/>
        <v>5.400124791776761E-13</v>
      </c>
    </row>
    <row r="22" spans="1:8" ht="12.75">
      <c r="A22" s="7">
        <v>51903</v>
      </c>
      <c r="B22" s="4" t="s">
        <v>67</v>
      </c>
      <c r="C22" s="20">
        <v>71895</v>
      </c>
      <c r="D22" s="20">
        <v>-9079.55</v>
      </c>
      <c r="E22" s="18">
        <f t="shared" si="1"/>
        <v>62815.45</v>
      </c>
      <c r="F22" s="18">
        <v>40020.45</v>
      </c>
      <c r="G22" s="18">
        <f>10154.67-9459.67</f>
        <v>695</v>
      </c>
      <c r="H22" s="19">
        <f t="shared" si="0"/>
        <v>22100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0" ht="12.75">
      <c r="A24" s="28"/>
      <c r="B24" s="29" t="s">
        <v>11</v>
      </c>
      <c r="C24" s="65">
        <f aca="true" t="shared" si="2" ref="C24:H24">SUM(C9:C23)</f>
        <v>7236009</v>
      </c>
      <c r="D24" s="30">
        <f t="shared" si="2"/>
        <v>27067.650000000027</v>
      </c>
      <c r="E24" s="76">
        <f t="shared" si="2"/>
        <v>7263076.649999999</v>
      </c>
      <c r="F24" s="83">
        <f t="shared" si="2"/>
        <v>4016936.2899999996</v>
      </c>
      <c r="G24" s="103">
        <f t="shared" si="2"/>
        <v>102920.11999999998</v>
      </c>
      <c r="H24" s="113">
        <f t="shared" si="2"/>
        <v>3143220.2399999993</v>
      </c>
      <c r="J24" s="66"/>
    </row>
    <row r="25" spans="1:8" ht="12.75">
      <c r="A25" s="7">
        <v>54101</v>
      </c>
      <c r="B25" s="4" t="s">
        <v>12</v>
      </c>
      <c r="C25" s="20">
        <v>52905</v>
      </c>
      <c r="D25" s="20">
        <v>19533.84</v>
      </c>
      <c r="E25" s="18">
        <f aca="true" t="shared" si="3" ref="E25:E42">+C25+D25</f>
        <v>72438.84</v>
      </c>
      <c r="F25" s="18">
        <v>58905.21</v>
      </c>
      <c r="G25" s="18">
        <v>8110.53</v>
      </c>
      <c r="H25" s="19">
        <f t="shared" si="0"/>
        <v>5423.099999999998</v>
      </c>
    </row>
    <row r="26" spans="1:8" ht="12.75">
      <c r="A26" s="7">
        <v>54103</v>
      </c>
      <c r="B26" s="4" t="s">
        <v>13</v>
      </c>
      <c r="C26" s="20">
        <v>1000</v>
      </c>
      <c r="D26" s="20">
        <v>79.03</v>
      </c>
      <c r="E26" s="18">
        <f t="shared" si="3"/>
        <v>1079.03</v>
      </c>
      <c r="F26" s="18">
        <v>133.03</v>
      </c>
      <c r="G26" s="18">
        <v>446</v>
      </c>
      <c r="H26" s="19">
        <f t="shared" si="0"/>
        <v>500</v>
      </c>
    </row>
    <row r="27" spans="1:8" ht="12.75">
      <c r="A27" s="7">
        <v>54104</v>
      </c>
      <c r="B27" s="4" t="s">
        <v>14</v>
      </c>
      <c r="C27" s="20">
        <v>53150</v>
      </c>
      <c r="D27" s="20">
        <v>-1720</v>
      </c>
      <c r="E27" s="18">
        <f t="shared" si="3"/>
        <v>51430</v>
      </c>
      <c r="F27" s="18">
        <v>10665.7</v>
      </c>
      <c r="G27" s="18">
        <v>4164.3</v>
      </c>
      <c r="H27" s="19">
        <f t="shared" si="0"/>
        <v>36600</v>
      </c>
    </row>
    <row r="28" spans="1:11" ht="12.75">
      <c r="A28" s="7">
        <v>54105</v>
      </c>
      <c r="B28" s="4" t="s">
        <v>15</v>
      </c>
      <c r="C28" s="20">
        <v>17135</v>
      </c>
      <c r="D28" s="20">
        <v>639.36</v>
      </c>
      <c r="E28" s="18">
        <f t="shared" si="3"/>
        <v>17774.36</v>
      </c>
      <c r="F28" s="18">
        <v>17177.97</v>
      </c>
      <c r="G28" s="18">
        <v>596.39</v>
      </c>
      <c r="H28" s="19">
        <f t="shared" si="0"/>
        <v>0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>
        <v>87</v>
      </c>
      <c r="E29" s="18">
        <f t="shared" si="3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20">
        <v>10800</v>
      </c>
      <c r="D30" s="20">
        <v>1108.35</v>
      </c>
      <c r="E30" s="18">
        <f t="shared" si="3"/>
        <v>11908.35</v>
      </c>
      <c r="F30" s="18">
        <v>10913.02</v>
      </c>
      <c r="G30" s="18">
        <v>995.33</v>
      </c>
      <c r="H30" s="19">
        <f t="shared" si="0"/>
        <v>0</v>
      </c>
    </row>
    <row r="31" spans="1:8" ht="12.75">
      <c r="A31" s="7">
        <v>54108</v>
      </c>
      <c r="B31" s="4" t="s">
        <v>18</v>
      </c>
      <c r="C31" s="20">
        <v>15000</v>
      </c>
      <c r="D31" s="20">
        <v>481.4</v>
      </c>
      <c r="E31" s="18">
        <f t="shared" si="3"/>
        <v>15481.4</v>
      </c>
      <c r="F31" s="18">
        <v>8481.4</v>
      </c>
      <c r="G31" s="18">
        <v>0</v>
      </c>
      <c r="H31" s="19">
        <f t="shared" si="0"/>
        <v>7000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1464.72</v>
      </c>
      <c r="G32" s="18">
        <v>535.28</v>
      </c>
      <c r="H32" s="19">
        <f t="shared" si="0"/>
        <v>1999.9999999999998</v>
      </c>
    </row>
    <row r="33" spans="1:8" ht="12.75">
      <c r="A33" s="7">
        <v>54110</v>
      </c>
      <c r="B33" s="4" t="s">
        <v>20</v>
      </c>
      <c r="C33" s="20">
        <v>20025</v>
      </c>
      <c r="D33" s="20"/>
      <c r="E33" s="18">
        <f t="shared" si="3"/>
        <v>20025</v>
      </c>
      <c r="F33" s="18">
        <v>21</v>
      </c>
      <c r="G33" s="18">
        <v>20004</v>
      </c>
      <c r="H33" s="19">
        <f t="shared" si="0"/>
        <v>0</v>
      </c>
    </row>
    <row r="34" spans="1:12" ht="12.75">
      <c r="A34" s="7">
        <v>54111</v>
      </c>
      <c r="B34" s="4" t="s">
        <v>21</v>
      </c>
      <c r="C34" s="20">
        <v>400</v>
      </c>
      <c r="D34" s="20">
        <v>-253.36</v>
      </c>
      <c r="E34" s="18">
        <f t="shared" si="3"/>
        <v>146.64</v>
      </c>
      <c r="F34" s="18">
        <v>146.64</v>
      </c>
      <c r="G34" s="18">
        <v>0</v>
      </c>
      <c r="H34" s="19">
        <f t="shared" si="0"/>
        <v>0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459.62</v>
      </c>
      <c r="E35" s="18">
        <f t="shared" si="3"/>
        <v>1859.62</v>
      </c>
      <c r="F35" s="18">
        <v>1085.71</v>
      </c>
      <c r="G35" s="18">
        <v>773.91</v>
      </c>
      <c r="H35" s="19">
        <f t="shared" si="0"/>
        <v>0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>
        <v>-481.4</v>
      </c>
      <c r="E36" s="18">
        <f t="shared" si="3"/>
        <v>418.6</v>
      </c>
      <c r="F36" s="18">
        <v>15</v>
      </c>
      <c r="G36" s="18">
        <v>53.6</v>
      </c>
      <c r="H36" s="19">
        <f t="shared" si="0"/>
        <v>350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-371.64</v>
      </c>
      <c r="E37" s="18">
        <f t="shared" si="3"/>
        <v>5053.36</v>
      </c>
      <c r="F37" s="18">
        <v>4961.38</v>
      </c>
      <c r="G37" s="18">
        <v>91.98</v>
      </c>
      <c r="H37" s="19">
        <f t="shared" si="0"/>
        <v>-4.405364961712621E-13</v>
      </c>
    </row>
    <row r="38" spans="1:8" ht="12.75">
      <c r="A38" s="7">
        <v>54115</v>
      </c>
      <c r="B38" s="4" t="s">
        <v>25</v>
      </c>
      <c r="C38" s="20">
        <v>12000</v>
      </c>
      <c r="D38" s="20">
        <v>12</v>
      </c>
      <c r="E38" s="18">
        <f t="shared" si="3"/>
        <v>12012</v>
      </c>
      <c r="F38" s="18">
        <v>9410.72</v>
      </c>
      <c r="G38" s="18">
        <v>2601.28</v>
      </c>
      <c r="H38" s="19">
        <f t="shared" si="0"/>
        <v>0</v>
      </c>
    </row>
    <row r="39" spans="1:8" ht="12.75">
      <c r="A39" s="7">
        <v>54116</v>
      </c>
      <c r="B39" s="4" t="s">
        <v>26</v>
      </c>
      <c r="C39" s="20">
        <v>600</v>
      </c>
      <c r="D39" s="20">
        <v>35</v>
      </c>
      <c r="E39" s="18">
        <f t="shared" si="3"/>
        <v>635</v>
      </c>
      <c r="F39" s="18">
        <v>494.3</v>
      </c>
      <c r="G39" s="18">
        <v>140.7</v>
      </c>
      <c r="H39" s="19">
        <f t="shared" si="0"/>
        <v>0</v>
      </c>
    </row>
    <row r="40" spans="1:8" ht="12.75">
      <c r="A40" s="7">
        <v>54118</v>
      </c>
      <c r="B40" s="4" t="s">
        <v>27</v>
      </c>
      <c r="C40" s="20">
        <v>1750</v>
      </c>
      <c r="D40" s="20">
        <v>187.38</v>
      </c>
      <c r="E40" s="18">
        <f t="shared" si="3"/>
        <v>1937.38</v>
      </c>
      <c r="F40" s="18">
        <v>1071.51</v>
      </c>
      <c r="G40" s="18">
        <v>365.87</v>
      </c>
      <c r="H40" s="19">
        <f t="shared" si="0"/>
        <v>500.0000000000001</v>
      </c>
    </row>
    <row r="41" spans="1:8" ht="12.75">
      <c r="A41" s="7">
        <v>54119</v>
      </c>
      <c r="B41" s="4" t="s">
        <v>28</v>
      </c>
      <c r="C41" s="20">
        <v>2000</v>
      </c>
      <c r="D41" s="20">
        <v>1220.66</v>
      </c>
      <c r="E41" s="18">
        <f t="shared" si="3"/>
        <v>3220.66</v>
      </c>
      <c r="F41" s="18">
        <v>2215.24</v>
      </c>
      <c r="G41" s="18">
        <v>5.42</v>
      </c>
      <c r="H41" s="19">
        <f t="shared" si="0"/>
        <v>1000.0000000000001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-26073.52</v>
      </c>
      <c r="E42" s="18">
        <f t="shared" si="3"/>
        <v>453321.48</v>
      </c>
      <c r="F42" s="18">
        <v>411110.49</v>
      </c>
      <c r="G42" s="18">
        <v>10803.59</v>
      </c>
      <c r="H42" s="43">
        <f t="shared" si="0"/>
        <v>31407.39999999999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-5056.2800000000025</v>
      </c>
      <c r="E43" s="46">
        <f>SUM(E25:E42)</f>
        <v>672978.72</v>
      </c>
      <c r="F43" s="46">
        <f>SUM(F25:F42)</f>
        <v>538510.04</v>
      </c>
      <c r="G43" s="46">
        <f>SUM(G25:G42)</f>
        <v>49688.18000000001</v>
      </c>
      <c r="H43" s="47">
        <f t="shared" si="0"/>
        <v>84780.49999999993</v>
      </c>
    </row>
    <row r="44" spans="1:8" ht="12.75">
      <c r="A44" s="36"/>
      <c r="B44" s="37"/>
      <c r="C44" s="116"/>
      <c r="D44" s="34"/>
      <c r="E44" s="34"/>
      <c r="F44" s="34"/>
      <c r="G44" s="34"/>
      <c r="H44" s="38"/>
    </row>
    <row r="45" spans="1:8" ht="12.75">
      <c r="A45" s="36"/>
      <c r="B45" s="37"/>
      <c r="C45" s="116"/>
      <c r="D45" s="34"/>
      <c r="E45" s="34"/>
      <c r="F45" s="34"/>
      <c r="G45" s="34"/>
      <c r="H45" s="38"/>
    </row>
    <row r="46" spans="1:8" ht="13.5" thickBot="1">
      <c r="A46" s="36"/>
      <c r="B46" s="37"/>
      <c r="C46" s="116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117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-6704.46</v>
      </c>
      <c r="E48" s="18">
        <f>+C48+D48</f>
        <v>184550.54</v>
      </c>
      <c r="F48" s="18">
        <v>84064.31</v>
      </c>
      <c r="G48" s="18">
        <f>21312.98-3698.3</f>
        <v>17614.68</v>
      </c>
      <c r="H48" s="61">
        <f t="shared" si="0"/>
        <v>82871.55000000002</v>
      </c>
    </row>
    <row r="49" spans="1:8" ht="12.75">
      <c r="A49" s="7">
        <v>54202</v>
      </c>
      <c r="B49" s="4" t="s">
        <v>31</v>
      </c>
      <c r="C49" s="20">
        <v>43800</v>
      </c>
      <c r="D49" s="20">
        <v>472.53</v>
      </c>
      <c r="E49" s="18">
        <f>+C49+D49</f>
        <v>44272.53</v>
      </c>
      <c r="F49" s="18">
        <v>12608.11</v>
      </c>
      <c r="G49" s="18">
        <v>11688.79</v>
      </c>
      <c r="H49" s="19">
        <f t="shared" si="0"/>
        <v>19975.629999999997</v>
      </c>
    </row>
    <row r="50" spans="1:8" ht="12.75">
      <c r="A50" s="40">
        <v>54203</v>
      </c>
      <c r="B50" s="41" t="s">
        <v>32</v>
      </c>
      <c r="C50" s="42">
        <v>188800</v>
      </c>
      <c r="D50" s="42">
        <v>-24171.48</v>
      </c>
      <c r="E50" s="18">
        <f>+C50+D50</f>
        <v>164628.52</v>
      </c>
      <c r="F50" s="18">
        <v>91942.87</v>
      </c>
      <c r="G50" s="18">
        <f>39368.84-23369.35</f>
        <v>15999.489999999998</v>
      </c>
      <c r="H50" s="43">
        <f t="shared" si="0"/>
        <v>56686.159999999996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/>
      <c r="G51" s="18">
        <v>600</v>
      </c>
      <c r="H51" s="23">
        <f t="shared" si="0"/>
        <v>600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-30403.41</v>
      </c>
      <c r="E52" s="30">
        <f>SUM(E48:E51)</f>
        <v>394651.58999999997</v>
      </c>
      <c r="F52" s="30">
        <f>SUM(F48:F51)</f>
        <v>188615.28999999998</v>
      </c>
      <c r="G52" s="30">
        <f>SUM(G48:G51)</f>
        <v>45902.96</v>
      </c>
      <c r="H52" s="33">
        <f t="shared" si="0"/>
        <v>160133.34</v>
      </c>
    </row>
    <row r="53" spans="1:8" ht="12.75">
      <c r="A53" s="7">
        <v>54301</v>
      </c>
      <c r="B53" s="4" t="s">
        <v>34</v>
      </c>
      <c r="C53" s="20">
        <v>35000</v>
      </c>
      <c r="D53" s="20"/>
      <c r="E53" s="18">
        <f aca="true" t="shared" si="4" ref="E53:E63">+C53+D53</f>
        <v>35000</v>
      </c>
      <c r="F53" s="18">
        <v>20404.02</v>
      </c>
      <c r="G53" s="18">
        <v>8352.58</v>
      </c>
      <c r="H53" s="23">
        <f t="shared" si="0"/>
        <v>6243.4</v>
      </c>
    </row>
    <row r="54" spans="1:8" ht="12.75">
      <c r="A54" s="6">
        <v>54302</v>
      </c>
      <c r="B54" s="5" t="s">
        <v>35</v>
      </c>
      <c r="C54" s="18">
        <v>63000</v>
      </c>
      <c r="D54" s="18">
        <v>68.06</v>
      </c>
      <c r="E54" s="18">
        <f t="shared" si="4"/>
        <v>63068.06</v>
      </c>
      <c r="F54" s="18">
        <v>44636.75</v>
      </c>
      <c r="G54" s="18">
        <v>11110.52</v>
      </c>
      <c r="H54" s="19">
        <f t="shared" si="0"/>
        <v>7320.789999999997</v>
      </c>
    </row>
    <row r="55" spans="1:8" ht="12.75">
      <c r="A55" s="7">
        <v>54304</v>
      </c>
      <c r="B55" s="4" t="s">
        <v>36</v>
      </c>
      <c r="C55" s="20">
        <v>2000</v>
      </c>
      <c r="D55" s="20">
        <v>-128.58</v>
      </c>
      <c r="E55" s="18">
        <f t="shared" si="4"/>
        <v>1871.42</v>
      </c>
      <c r="F55" s="18">
        <v>155.55</v>
      </c>
      <c r="G55" s="18">
        <v>715.87</v>
      </c>
      <c r="H55" s="23">
        <f t="shared" si="0"/>
        <v>1000.0000000000001</v>
      </c>
    </row>
    <row r="56" spans="1:8" ht="12.75">
      <c r="A56" s="7">
        <v>54305</v>
      </c>
      <c r="B56" s="4" t="s">
        <v>37</v>
      </c>
      <c r="C56" s="20">
        <v>74200</v>
      </c>
      <c r="D56" s="20">
        <v>-6084.76</v>
      </c>
      <c r="E56" s="18">
        <f t="shared" si="4"/>
        <v>68115.24</v>
      </c>
      <c r="F56" s="18">
        <v>1021.25</v>
      </c>
      <c r="G56" s="18">
        <v>32334.99</v>
      </c>
      <c r="H56" s="23">
        <f t="shared" si="0"/>
        <v>34759</v>
      </c>
    </row>
    <row r="57" spans="1:8" ht="12.75">
      <c r="A57" s="7">
        <v>54307</v>
      </c>
      <c r="B57" s="4" t="s">
        <v>38</v>
      </c>
      <c r="C57" s="20">
        <v>13000</v>
      </c>
      <c r="D57" s="20">
        <v>-1246</v>
      </c>
      <c r="E57" s="18">
        <f t="shared" si="4"/>
        <v>11754</v>
      </c>
      <c r="F57" s="18">
        <v>6087.36</v>
      </c>
      <c r="G57" s="18">
        <v>3010.32</v>
      </c>
      <c r="H57" s="23">
        <f t="shared" si="0"/>
        <v>2656.32</v>
      </c>
    </row>
    <row r="58" spans="1:8" ht="12.75">
      <c r="A58" s="7">
        <v>54308</v>
      </c>
      <c r="B58" s="4" t="s">
        <v>84</v>
      </c>
      <c r="C58" s="20">
        <v>0</v>
      </c>
      <c r="D58" s="20">
        <v>1266</v>
      </c>
      <c r="E58" s="18">
        <f t="shared" si="4"/>
        <v>1266</v>
      </c>
      <c r="F58" s="18">
        <v>1266</v>
      </c>
      <c r="G58" s="18">
        <v>0</v>
      </c>
      <c r="H58" s="23">
        <f t="shared" si="0"/>
        <v>0</v>
      </c>
    </row>
    <row r="59" spans="1:8" ht="12.75">
      <c r="A59" s="7">
        <v>54313</v>
      </c>
      <c r="B59" s="4" t="s">
        <v>39</v>
      </c>
      <c r="C59" s="20">
        <v>33900</v>
      </c>
      <c r="D59" s="20">
        <v>-3338.38</v>
      </c>
      <c r="E59" s="18">
        <f t="shared" si="4"/>
        <v>30561.62</v>
      </c>
      <c r="F59" s="18">
        <v>7995.3</v>
      </c>
      <c r="G59" s="18">
        <v>12284.52</v>
      </c>
      <c r="H59" s="23">
        <f t="shared" si="0"/>
        <v>10281.8</v>
      </c>
    </row>
    <row r="60" spans="1:8" ht="12.75">
      <c r="A60" s="7">
        <v>54314</v>
      </c>
      <c r="B60" s="4" t="s">
        <v>52</v>
      </c>
      <c r="C60" s="20">
        <v>47000</v>
      </c>
      <c r="D60" s="20">
        <v>7181.11</v>
      </c>
      <c r="E60" s="18">
        <f t="shared" si="4"/>
        <v>54181.11</v>
      </c>
      <c r="F60" s="18">
        <v>5383.11</v>
      </c>
      <c r="G60" s="18">
        <v>10798</v>
      </c>
      <c r="H60" s="23">
        <f t="shared" si="0"/>
        <v>38000</v>
      </c>
    </row>
    <row r="61" spans="1:8" ht="12.75">
      <c r="A61" s="7">
        <v>54316</v>
      </c>
      <c r="B61" s="4" t="s">
        <v>40</v>
      </c>
      <c r="C61" s="20">
        <v>24000</v>
      </c>
      <c r="D61" s="20"/>
      <c r="E61" s="18">
        <f t="shared" si="4"/>
        <v>24000</v>
      </c>
      <c r="F61" s="18">
        <v>22159.06</v>
      </c>
      <c r="G61" s="18">
        <v>1767.2</v>
      </c>
      <c r="H61" s="23">
        <f t="shared" si="0"/>
        <v>73.73999999999864</v>
      </c>
    </row>
    <row r="62" spans="1:8" ht="12.75">
      <c r="A62" s="7">
        <v>54317</v>
      </c>
      <c r="B62" s="4" t="s">
        <v>41</v>
      </c>
      <c r="C62" s="20">
        <v>584880</v>
      </c>
      <c r="D62" s="20"/>
      <c r="E62" s="18">
        <f t="shared" si="4"/>
        <v>584880</v>
      </c>
      <c r="F62" s="18">
        <v>584872.92</v>
      </c>
      <c r="G62" s="18">
        <v>3.54</v>
      </c>
      <c r="H62" s="23">
        <f t="shared" si="0"/>
        <v>3.5399999999580904</v>
      </c>
    </row>
    <row r="63" spans="1:8" ht="12.75">
      <c r="A63" s="7">
        <v>54399</v>
      </c>
      <c r="B63" s="4" t="s">
        <v>42</v>
      </c>
      <c r="C63" s="20">
        <v>49280</v>
      </c>
      <c r="D63" s="20">
        <v>154355.46</v>
      </c>
      <c r="E63" s="18">
        <f t="shared" si="4"/>
        <v>203635.46</v>
      </c>
      <c r="F63" s="18">
        <v>35447.46</v>
      </c>
      <c r="G63" s="18">
        <v>2869</v>
      </c>
      <c r="H63" s="23">
        <f t="shared" si="0"/>
        <v>165319</v>
      </c>
    </row>
    <row r="64" spans="1:8" ht="12.75">
      <c r="A64" s="8"/>
      <c r="B64" s="29" t="s">
        <v>56</v>
      </c>
      <c r="C64" s="30">
        <f>SUM(C53:C63)</f>
        <v>926260</v>
      </c>
      <c r="D64" s="30">
        <f>SUM(D53:D63)</f>
        <v>152072.91</v>
      </c>
      <c r="E64" s="30">
        <f>SUM(E53:E63)</f>
        <v>1078332.91</v>
      </c>
      <c r="F64" s="30">
        <f>SUM(F53:F63)</f>
        <v>729428.78</v>
      </c>
      <c r="G64" s="30">
        <f>SUM(G53:G63)</f>
        <v>83246.54</v>
      </c>
      <c r="H64" s="33">
        <f t="shared" si="0"/>
        <v>265657.5899999999</v>
      </c>
    </row>
    <row r="65" spans="1:8" ht="12.75">
      <c r="A65" s="7">
        <v>54402</v>
      </c>
      <c r="B65" s="4" t="s">
        <v>43</v>
      </c>
      <c r="C65" s="20">
        <v>8000</v>
      </c>
      <c r="D65" s="20">
        <v>284.13</v>
      </c>
      <c r="E65" s="18">
        <f>+C65+D65</f>
        <v>8284.13</v>
      </c>
      <c r="F65" s="18">
        <v>4284.13</v>
      </c>
      <c r="G65" s="20">
        <v>0</v>
      </c>
      <c r="H65" s="23">
        <f t="shared" si="0"/>
        <v>3999.999999999999</v>
      </c>
    </row>
    <row r="66" spans="1:8" ht="12.75">
      <c r="A66" s="7">
        <v>54403</v>
      </c>
      <c r="B66" s="4" t="s">
        <v>44</v>
      </c>
      <c r="C66" s="20">
        <v>11460</v>
      </c>
      <c r="D66" s="20"/>
      <c r="E66" s="18">
        <f>+C66+D66</f>
        <v>11460</v>
      </c>
      <c r="F66" s="18">
        <v>3698</v>
      </c>
      <c r="G66" s="18">
        <v>2362</v>
      </c>
      <c r="H66" s="23">
        <f t="shared" si="0"/>
        <v>5400</v>
      </c>
    </row>
    <row r="67" spans="1:8" ht="12.75">
      <c r="A67" s="7">
        <v>54404</v>
      </c>
      <c r="B67" s="4" t="s">
        <v>45</v>
      </c>
      <c r="C67" s="20">
        <v>20000</v>
      </c>
      <c r="D67" s="20">
        <v>6035</v>
      </c>
      <c r="E67" s="18">
        <f>+C67+D67</f>
        <v>26035</v>
      </c>
      <c r="F67" s="18">
        <v>16035</v>
      </c>
      <c r="G67" s="18">
        <v>0</v>
      </c>
      <c r="H67" s="23">
        <f t="shared" si="0"/>
        <v>10000</v>
      </c>
    </row>
    <row r="68" spans="1:8" ht="12.75">
      <c r="A68" s="8"/>
      <c r="B68" s="29" t="s">
        <v>56</v>
      </c>
      <c r="C68" s="30">
        <f>SUM(C65:C67)</f>
        <v>39460</v>
      </c>
      <c r="D68" s="30">
        <f>SUM(D65:D67)</f>
        <v>6319.13</v>
      </c>
      <c r="E68" s="30">
        <f>SUM(E65:E67)</f>
        <v>45779.13</v>
      </c>
      <c r="F68" s="30">
        <f>SUM(F65:F67)</f>
        <v>24017.13</v>
      </c>
      <c r="G68" s="30">
        <f>SUM(G65:G67)</f>
        <v>2362</v>
      </c>
      <c r="H68" s="33">
        <f t="shared" si="0"/>
        <v>19399.999999999996</v>
      </c>
    </row>
    <row r="69" spans="1:8" ht="12.75">
      <c r="A69" s="7">
        <v>54505</v>
      </c>
      <c r="B69" s="4" t="s">
        <v>46</v>
      </c>
      <c r="C69" s="20">
        <v>4000</v>
      </c>
      <c r="D69" s="20"/>
      <c r="E69" s="18">
        <f>+C69+D69</f>
        <v>4000</v>
      </c>
      <c r="F69" s="18">
        <v>0</v>
      </c>
      <c r="G69" s="18">
        <v>2000</v>
      </c>
      <c r="H69" s="23">
        <f t="shared" si="0"/>
        <v>2000</v>
      </c>
    </row>
    <row r="70" spans="1:8" ht="12.75">
      <c r="A70" s="7">
        <v>54599</v>
      </c>
      <c r="B70" s="4" t="s">
        <v>66</v>
      </c>
      <c r="C70" s="20">
        <v>34100</v>
      </c>
      <c r="D70" s="20"/>
      <c r="E70" s="18">
        <f>+C70+D70</f>
        <v>34100</v>
      </c>
      <c r="F70" s="18">
        <v>0</v>
      </c>
      <c r="G70" s="18">
        <v>15500</v>
      </c>
      <c r="H70" s="23">
        <f t="shared" si="0"/>
        <v>18600</v>
      </c>
    </row>
    <row r="71" spans="1:8" ht="12.75">
      <c r="A71" s="8"/>
      <c r="B71" s="29" t="s">
        <v>56</v>
      </c>
      <c r="C71" s="30">
        <f>SUM(C69:C70)</f>
        <v>38100</v>
      </c>
      <c r="D71" s="30">
        <f>SUM(D69:D70)</f>
        <v>0</v>
      </c>
      <c r="E71" s="30">
        <f>SUM(E69:E70)</f>
        <v>38100</v>
      </c>
      <c r="F71" s="30">
        <f>SUM(F69:F70)</f>
        <v>0</v>
      </c>
      <c r="G71" s="30">
        <f>SUM(G69:G70)</f>
        <v>17500</v>
      </c>
      <c r="H71" s="23">
        <f t="shared" si="0"/>
        <v>20600</v>
      </c>
    </row>
    <row r="72" spans="1:11" ht="12.75">
      <c r="A72" s="31"/>
      <c r="B72" s="29" t="s">
        <v>11</v>
      </c>
      <c r="C72" s="30">
        <f>+C71+C68+C64+C52+C43</f>
        <v>2106910</v>
      </c>
      <c r="D72" s="30">
        <f>+D71+D68+D64+D52+D43</f>
        <v>122932.35</v>
      </c>
      <c r="E72" s="76">
        <f>+E71+E68+E64+E52+E43</f>
        <v>2229842.3499999996</v>
      </c>
      <c r="F72" s="83">
        <f>+F71+F68+F64+F52+F43</f>
        <v>1480571.24</v>
      </c>
      <c r="G72" s="105">
        <f>+G71+G68+G64+G52+G43</f>
        <v>198699.68</v>
      </c>
      <c r="H72" s="98">
        <f t="shared" si="0"/>
        <v>550571.4299999997</v>
      </c>
      <c r="K72" s="131"/>
    </row>
    <row r="73" spans="1:8" ht="12.75">
      <c r="A73" s="7">
        <v>55599</v>
      </c>
      <c r="B73" s="4" t="s">
        <v>47</v>
      </c>
      <c r="C73" s="20">
        <v>3400</v>
      </c>
      <c r="D73" s="20"/>
      <c r="E73" s="18">
        <f>+C73+D73</f>
        <v>3400</v>
      </c>
      <c r="F73" s="18">
        <v>2718.64</v>
      </c>
      <c r="G73" s="18">
        <v>681.36</v>
      </c>
      <c r="H73" s="23">
        <f t="shared" si="0"/>
        <v>0</v>
      </c>
    </row>
    <row r="74" spans="1:8" ht="12.75">
      <c r="A74" s="8"/>
      <c r="B74" s="29" t="s">
        <v>56</v>
      </c>
      <c r="C74" s="30">
        <f>SUM(C73)</f>
        <v>3400</v>
      </c>
      <c r="D74" s="30">
        <f>SUM(D73)</f>
        <v>0</v>
      </c>
      <c r="E74" s="30">
        <f>SUM(E73)</f>
        <v>3400</v>
      </c>
      <c r="F74" s="30">
        <f>SUM(F73)</f>
        <v>2718.64</v>
      </c>
      <c r="G74" s="30">
        <f>SUM(G73)</f>
        <v>681.36</v>
      </c>
      <c r="H74" s="23">
        <f t="shared" si="0"/>
        <v>0</v>
      </c>
    </row>
    <row r="75" spans="1:8" ht="12.75">
      <c r="A75" s="7">
        <v>55601</v>
      </c>
      <c r="B75" s="4" t="s">
        <v>48</v>
      </c>
      <c r="C75" s="20">
        <v>47000</v>
      </c>
      <c r="D75" s="20">
        <v>1457.22</v>
      </c>
      <c r="E75" s="18">
        <f>+C75+D75</f>
        <v>48457.22</v>
      </c>
      <c r="F75" s="18">
        <v>48457.22</v>
      </c>
      <c r="G75" s="18">
        <v>0</v>
      </c>
      <c r="H75" s="23">
        <f aca="true" t="shared" si="5" ref="H75:H98">+E75-F75-G75</f>
        <v>0</v>
      </c>
    </row>
    <row r="76" spans="1:8" ht="12.75">
      <c r="A76" s="7">
        <v>55602</v>
      </c>
      <c r="B76" s="4" t="s">
        <v>49</v>
      </c>
      <c r="C76" s="20">
        <v>36000</v>
      </c>
      <c r="D76" s="20">
        <v>21149.56</v>
      </c>
      <c r="E76" s="18">
        <f>+C76+D76</f>
        <v>57149.56</v>
      </c>
      <c r="F76" s="18">
        <v>57147.74</v>
      </c>
      <c r="G76" s="18">
        <v>1.82</v>
      </c>
      <c r="H76" s="23">
        <f t="shared" si="5"/>
        <v>-2.9110047705671604E-13</v>
      </c>
    </row>
    <row r="77" spans="1:8" ht="12.75">
      <c r="A77" s="7">
        <v>55603</v>
      </c>
      <c r="B77" s="4" t="s">
        <v>72</v>
      </c>
      <c r="C77" s="20">
        <v>25</v>
      </c>
      <c r="D77" s="20">
        <v>0</v>
      </c>
      <c r="E77" s="18">
        <f>+C77+D77</f>
        <v>25</v>
      </c>
      <c r="F77" s="18">
        <v>25</v>
      </c>
      <c r="G77" s="20">
        <v>0</v>
      </c>
      <c r="H77" s="23">
        <f t="shared" si="5"/>
        <v>0</v>
      </c>
    </row>
    <row r="78" spans="1:9" ht="12.75">
      <c r="A78" s="8"/>
      <c r="B78" s="29" t="s">
        <v>56</v>
      </c>
      <c r="C78" s="30">
        <f>SUM(C75:C77)</f>
        <v>83025</v>
      </c>
      <c r="D78" s="30">
        <f>SUM(D75:D76)</f>
        <v>22606.780000000002</v>
      </c>
      <c r="E78" s="30">
        <f>SUM(E75:E77)</f>
        <v>105631.78</v>
      </c>
      <c r="F78" s="30">
        <f>SUM(F75:F77)</f>
        <v>105629.95999999999</v>
      </c>
      <c r="G78" s="30">
        <f>SUM(G75:G77)</f>
        <v>1.82</v>
      </c>
      <c r="H78" s="23">
        <f t="shared" si="5"/>
        <v>6.98485713712671E-12</v>
      </c>
      <c r="I78" s="2"/>
    </row>
    <row r="79" spans="1:9" ht="12.75">
      <c r="A79" s="31"/>
      <c r="B79" s="29" t="s">
        <v>11</v>
      </c>
      <c r="C79" s="30">
        <f>+C78+C74</f>
        <v>86425</v>
      </c>
      <c r="D79" s="30">
        <f>+D74+D78</f>
        <v>22606.780000000002</v>
      </c>
      <c r="E79" s="76">
        <f>+E78+E74</f>
        <v>109031.78</v>
      </c>
      <c r="F79" s="83">
        <f>+F78+F74</f>
        <v>108348.59999999999</v>
      </c>
      <c r="G79" s="105">
        <f>+G74+G78</f>
        <v>683.1800000000001</v>
      </c>
      <c r="H79" s="98">
        <f t="shared" si="5"/>
        <v>7.503331289626658E-12</v>
      </c>
      <c r="I79" s="2"/>
    </row>
    <row r="80" spans="1:9" s="10" customFormat="1" ht="12.75">
      <c r="A80" s="7">
        <v>56303</v>
      </c>
      <c r="B80" s="4" t="s">
        <v>68</v>
      </c>
      <c r="C80" s="20">
        <v>4000</v>
      </c>
      <c r="D80" s="20"/>
      <c r="E80" s="18">
        <f>+C80+D80</f>
        <v>4000</v>
      </c>
      <c r="F80" s="18"/>
      <c r="G80" s="20">
        <v>2000</v>
      </c>
      <c r="H80" s="23">
        <f t="shared" si="5"/>
        <v>2000</v>
      </c>
      <c r="I80" s="11"/>
    </row>
    <row r="81" spans="1:9" s="10" customFormat="1" ht="12.75">
      <c r="A81" s="7">
        <v>56304</v>
      </c>
      <c r="B81" s="4" t="s">
        <v>76</v>
      </c>
      <c r="C81" s="20">
        <v>0</v>
      </c>
      <c r="D81" s="20">
        <v>0</v>
      </c>
      <c r="E81" s="18">
        <f>+C81+D81</f>
        <v>0</v>
      </c>
      <c r="F81" s="18">
        <v>0</v>
      </c>
      <c r="G81" s="20">
        <v>0</v>
      </c>
      <c r="H81" s="23">
        <f t="shared" si="5"/>
        <v>0</v>
      </c>
      <c r="I81" s="11"/>
    </row>
    <row r="82" spans="1:9" s="10" customFormat="1" ht="12.75">
      <c r="A82" s="8"/>
      <c r="B82" s="29" t="s">
        <v>56</v>
      </c>
      <c r="C82" s="30">
        <f>C81+C80</f>
        <v>4000</v>
      </c>
      <c r="D82" s="30">
        <f>SUM(D80:D81)</f>
        <v>0</v>
      </c>
      <c r="E82" s="30">
        <f>SUM(E80:E81)</f>
        <v>4000</v>
      </c>
      <c r="F82" s="30">
        <f>SUM(F80:F81)</f>
        <v>0</v>
      </c>
      <c r="G82" s="30">
        <f>SUM(G80)</f>
        <v>2000</v>
      </c>
      <c r="H82" s="33">
        <f t="shared" si="5"/>
        <v>2000</v>
      </c>
      <c r="I82" s="11"/>
    </row>
    <row r="83" spans="1:9" s="10" customFormat="1" ht="12.75">
      <c r="A83" s="7">
        <v>56404</v>
      </c>
      <c r="B83" s="4" t="s">
        <v>73</v>
      </c>
      <c r="C83" s="20">
        <v>5500</v>
      </c>
      <c r="D83" s="20"/>
      <c r="E83" s="18">
        <f>+C83+D83</f>
        <v>5500</v>
      </c>
      <c r="F83" s="18">
        <v>5121.01</v>
      </c>
      <c r="G83" s="20">
        <v>378.99</v>
      </c>
      <c r="H83" s="23">
        <f t="shared" si="5"/>
        <v>0</v>
      </c>
      <c r="I83" s="11"/>
    </row>
    <row r="84" spans="1:9" s="10" customFormat="1" ht="13.5" thickBot="1">
      <c r="A84" s="52"/>
      <c r="B84" s="50" t="s">
        <v>56</v>
      </c>
      <c r="C84" s="51">
        <f>SUM(C83)</f>
        <v>5500</v>
      </c>
      <c r="D84" s="51">
        <f>SUM(D83)</f>
        <v>0</v>
      </c>
      <c r="E84" s="51">
        <f>SUM(E83)</f>
        <v>5500</v>
      </c>
      <c r="F84" s="51">
        <f>SUM(F83)</f>
        <v>5121.01</v>
      </c>
      <c r="G84" s="51">
        <f>SUM(G83)</f>
        <v>378.99</v>
      </c>
      <c r="H84" s="53">
        <f t="shared" si="5"/>
        <v>0</v>
      </c>
      <c r="I84" s="11"/>
    </row>
    <row r="85" spans="1:9" s="10" customFormat="1" ht="13.5" thickBot="1">
      <c r="A85" s="54"/>
      <c r="B85" s="55" t="s">
        <v>11</v>
      </c>
      <c r="C85" s="56">
        <f aca="true" t="shared" si="6" ref="C85:H85">+C82+C84</f>
        <v>9500</v>
      </c>
      <c r="D85" s="56">
        <f t="shared" si="6"/>
        <v>0</v>
      </c>
      <c r="E85" s="77">
        <f t="shared" si="6"/>
        <v>9500</v>
      </c>
      <c r="F85" s="85">
        <f t="shared" si="6"/>
        <v>5121.01</v>
      </c>
      <c r="G85" s="106">
        <f t="shared" si="6"/>
        <v>2378.99</v>
      </c>
      <c r="H85" s="99">
        <f t="shared" si="6"/>
        <v>2000</v>
      </c>
      <c r="I85" s="11"/>
    </row>
    <row r="86" spans="1:9" s="10" customFormat="1" ht="12.75">
      <c r="A86" s="37"/>
      <c r="B86" s="37"/>
      <c r="C86" s="116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116"/>
      <c r="D87" s="34"/>
      <c r="E87" s="34"/>
      <c r="F87" s="34"/>
      <c r="G87" s="34"/>
      <c r="H87" s="34"/>
      <c r="I87" s="11"/>
    </row>
    <row r="88" spans="1:9" s="10" customFormat="1" ht="12.75">
      <c r="A88" s="37"/>
      <c r="B88" s="37"/>
      <c r="C88" s="116"/>
      <c r="D88" s="34"/>
      <c r="E88" s="34"/>
      <c r="F88" s="34"/>
      <c r="G88" s="34"/>
      <c r="H88" s="34"/>
      <c r="I88" s="11"/>
    </row>
    <row r="89" spans="1:9" s="10" customFormat="1" ht="13.5" thickBot="1">
      <c r="A89" s="37"/>
      <c r="B89" s="37"/>
      <c r="C89" s="116"/>
      <c r="D89" s="34"/>
      <c r="E89" s="34"/>
      <c r="F89" s="34"/>
      <c r="G89" s="34"/>
      <c r="H89" s="34"/>
      <c r="I89" s="11"/>
    </row>
    <row r="90" spans="1:9" s="10" customFormat="1" ht="13.5" thickBot="1">
      <c r="A90" s="25" t="s">
        <v>0</v>
      </c>
      <c r="B90" s="26" t="s">
        <v>1</v>
      </c>
      <c r="C90" s="117" t="s">
        <v>55</v>
      </c>
      <c r="D90" s="27" t="s">
        <v>63</v>
      </c>
      <c r="E90" s="79" t="s">
        <v>59</v>
      </c>
      <c r="F90" s="84" t="s">
        <v>53</v>
      </c>
      <c r="G90" s="104" t="s">
        <v>69</v>
      </c>
      <c r="H90" s="97" t="s">
        <v>54</v>
      </c>
      <c r="I90" s="11"/>
    </row>
    <row r="91" spans="1:9" s="12" customFormat="1" ht="12.75">
      <c r="A91" s="57">
        <v>61101</v>
      </c>
      <c r="B91" s="58" t="s">
        <v>57</v>
      </c>
      <c r="C91" s="59">
        <v>5000</v>
      </c>
      <c r="D91" s="59">
        <v>-3792.51</v>
      </c>
      <c r="E91" s="60">
        <f>+C91+D91</f>
        <v>1207.4899999999998</v>
      </c>
      <c r="F91" s="60">
        <v>0</v>
      </c>
      <c r="G91" s="59">
        <v>0</v>
      </c>
      <c r="H91" s="61">
        <f t="shared" si="5"/>
        <v>1207.4899999999998</v>
      </c>
      <c r="I91" s="22"/>
    </row>
    <row r="92" spans="1:9" s="12" customFormat="1" ht="12.75">
      <c r="A92" s="8">
        <v>61102</v>
      </c>
      <c r="B92" s="24" t="s">
        <v>64</v>
      </c>
      <c r="C92" s="14">
        <v>15000</v>
      </c>
      <c r="D92" s="14">
        <v>-9718</v>
      </c>
      <c r="E92" s="18">
        <f>+C92+D92</f>
        <v>5282</v>
      </c>
      <c r="F92" s="18">
        <v>5282</v>
      </c>
      <c r="G92" s="14">
        <v>0</v>
      </c>
      <c r="H92" s="23">
        <f t="shared" si="5"/>
        <v>0</v>
      </c>
      <c r="I92" s="22"/>
    </row>
    <row r="93" spans="1:9" s="12" customFormat="1" ht="12.75">
      <c r="A93" s="8">
        <v>61103</v>
      </c>
      <c r="B93" s="24" t="s">
        <v>65</v>
      </c>
      <c r="C93" s="14">
        <v>500</v>
      </c>
      <c r="D93" s="14"/>
      <c r="E93" s="18">
        <f>+C93+D93</f>
        <v>500</v>
      </c>
      <c r="F93" s="18">
        <v>0</v>
      </c>
      <c r="G93" s="14">
        <v>0</v>
      </c>
      <c r="H93" s="23">
        <f t="shared" si="5"/>
        <v>500</v>
      </c>
      <c r="I93" s="22"/>
    </row>
    <row r="94" spans="1:9" s="12" customFormat="1" ht="12.75">
      <c r="A94" s="8">
        <v>61104</v>
      </c>
      <c r="B94" s="24" t="s">
        <v>60</v>
      </c>
      <c r="C94" s="14">
        <v>15055</v>
      </c>
      <c r="D94" s="14">
        <v>-9096.27</v>
      </c>
      <c r="E94" s="18">
        <f>+C94+D94</f>
        <v>5958.73</v>
      </c>
      <c r="F94" s="18">
        <v>0</v>
      </c>
      <c r="G94" s="14">
        <v>0</v>
      </c>
      <c r="H94" s="23">
        <f t="shared" si="5"/>
        <v>5958.73</v>
      </c>
      <c r="I94" s="22"/>
    </row>
    <row r="95" spans="1:9" s="10" customFormat="1" ht="12.75">
      <c r="A95" s="7">
        <v>61108</v>
      </c>
      <c r="B95" s="4" t="s">
        <v>27</v>
      </c>
      <c r="C95" s="20">
        <v>1000</v>
      </c>
      <c r="D95" s="20"/>
      <c r="E95" s="18">
        <f>+C95+D95</f>
        <v>1000</v>
      </c>
      <c r="F95" s="18">
        <v>0</v>
      </c>
      <c r="G95" s="20">
        <v>0</v>
      </c>
      <c r="H95" s="23">
        <f t="shared" si="5"/>
        <v>1000</v>
      </c>
      <c r="I95" s="11"/>
    </row>
    <row r="96" spans="1:9" s="10" customFormat="1" ht="12.75">
      <c r="A96" s="8"/>
      <c r="B96" s="29" t="s">
        <v>56</v>
      </c>
      <c r="C96" s="30">
        <f>SUM(C91:C95)</f>
        <v>36555</v>
      </c>
      <c r="D96" s="30">
        <f>SUM(D91:D95)</f>
        <v>-22606.78</v>
      </c>
      <c r="E96" s="30">
        <f>SUM(E91:E95)</f>
        <v>13948.22</v>
      </c>
      <c r="F96" s="30">
        <f>SUM(F91:F95)</f>
        <v>5282</v>
      </c>
      <c r="G96" s="30">
        <f>SUM(G95)</f>
        <v>0</v>
      </c>
      <c r="H96" s="33">
        <f t="shared" si="5"/>
        <v>8666.22</v>
      </c>
      <c r="I96" s="11"/>
    </row>
    <row r="97" spans="1:9" s="10" customFormat="1" ht="12.75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5"/>
        <v>0</v>
      </c>
      <c r="I97" s="11"/>
    </row>
    <row r="98" spans="1:9" s="10" customFormat="1" ht="13.5" thickBot="1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5"/>
        <v>0</v>
      </c>
      <c r="I98" s="11"/>
    </row>
    <row r="99" spans="1:9" s="10" customFormat="1" ht="13.5" thickBot="1">
      <c r="A99" s="62"/>
      <c r="B99" s="48" t="s">
        <v>11</v>
      </c>
      <c r="C99" s="49">
        <f>+C96+C98</f>
        <v>36555</v>
      </c>
      <c r="D99" s="49">
        <f>+D98+D96</f>
        <v>-22606.78</v>
      </c>
      <c r="E99" s="80">
        <f>+E98+E96</f>
        <v>13948.22</v>
      </c>
      <c r="F99" s="86">
        <f>+F98+F96</f>
        <v>5282</v>
      </c>
      <c r="G99" s="107">
        <v>0</v>
      </c>
      <c r="H99" s="100">
        <f>+H98+H96</f>
        <v>8666.22</v>
      </c>
      <c r="I99" s="11"/>
    </row>
    <row r="100" spans="1:11" ht="12.75">
      <c r="A100" s="67"/>
      <c r="B100" s="68" t="s">
        <v>2</v>
      </c>
      <c r="C100" s="132">
        <f>+C99+C85+C79+C72+C24</f>
        <v>9475399</v>
      </c>
      <c r="D100" s="70">
        <f>+D99+D85+D79+D72+D24</f>
        <v>150000.00000000003</v>
      </c>
      <c r="E100" s="81">
        <f>+E24+E72+E79+E99+E85</f>
        <v>9625399</v>
      </c>
      <c r="F100" s="87">
        <f>+F24+F72+F79+F99+F85</f>
        <v>5616259.139999999</v>
      </c>
      <c r="G100" s="108">
        <f>+G24+G72+G79+G99+G85</f>
        <v>304681.97</v>
      </c>
      <c r="H100" s="101">
        <f>+E100-F100-G100</f>
        <v>3704457.8900000015</v>
      </c>
      <c r="I100" s="2"/>
      <c r="K100" s="131"/>
    </row>
    <row r="101" spans="3:9" ht="12.75">
      <c r="C101" s="127"/>
      <c r="D101" s="9"/>
      <c r="E101" s="9"/>
      <c r="F101" s="9"/>
      <c r="G101" s="9"/>
      <c r="H101" s="2"/>
      <c r="I101" s="2"/>
    </row>
    <row r="102" spans="3:9" ht="12.75">
      <c r="C102" s="127"/>
      <c r="D102" s="9"/>
      <c r="E102" s="9"/>
      <c r="F102" s="9"/>
      <c r="G102" s="9"/>
      <c r="H102" s="2"/>
      <c r="I102" s="2"/>
    </row>
    <row r="103" spans="3:9" ht="12.75">
      <c r="C103" s="127"/>
      <c r="D103" s="9"/>
      <c r="E103" s="9"/>
      <c r="F103" s="9"/>
      <c r="H103" s="2"/>
      <c r="I103" s="2"/>
    </row>
    <row r="104" spans="3:9" ht="12.75">
      <c r="C104" s="127"/>
      <c r="D104" s="9"/>
      <c r="E104" s="9"/>
      <c r="F104" s="9"/>
      <c r="H104" s="2"/>
      <c r="I104" s="2"/>
    </row>
    <row r="105" spans="3:9" ht="12.75">
      <c r="C105" s="127"/>
      <c r="D105" s="9"/>
      <c r="E105" s="9"/>
      <c r="F105" s="9"/>
      <c r="H105" s="2"/>
      <c r="I105" s="2"/>
    </row>
    <row r="106" spans="3:9" ht="12.75">
      <c r="C106" s="127"/>
      <c r="D106" s="9"/>
      <c r="E106" s="9"/>
      <c r="F106" s="9"/>
      <c r="G106" s="9"/>
      <c r="H106" s="2"/>
      <c r="I106" s="2"/>
    </row>
    <row r="107" spans="3:9" ht="12.75">
      <c r="C107" s="127"/>
      <c r="D107" s="9"/>
      <c r="E107" s="9"/>
      <c r="F107" s="9"/>
      <c r="G107" s="9"/>
      <c r="H107" s="2"/>
      <c r="I107" s="2"/>
    </row>
    <row r="108" spans="3:10" ht="12.75">
      <c r="C108" s="127"/>
      <c r="D108" s="9"/>
      <c r="E108" s="9"/>
      <c r="F108" s="9"/>
      <c r="G108" s="9"/>
      <c r="J108" s="2"/>
    </row>
    <row r="109" spans="3:7" ht="12.75">
      <c r="C109" s="127"/>
      <c r="D109" s="9"/>
      <c r="E109" s="9"/>
      <c r="F109" s="9"/>
      <c r="G109" s="9"/>
    </row>
    <row r="110" spans="3:8" ht="12.75">
      <c r="C110" s="128"/>
      <c r="D110" s="13"/>
      <c r="E110" s="13"/>
      <c r="F110" s="13"/>
      <c r="G110" s="13"/>
      <c r="H110" s="13"/>
    </row>
    <row r="111" spans="3:8" ht="12.75">
      <c r="C111" s="129"/>
      <c r="D111" s="15"/>
      <c r="E111" s="15"/>
      <c r="F111" s="15"/>
      <c r="G111" s="15"/>
      <c r="H111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&amp;C&amp;F
EJECUCION JUL-18&amp;R&amp;P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1"/>
  <sheetViews>
    <sheetView tabSelected="1" zoomScalePageLayoutView="0" workbookViewId="0" topLeftCell="A1">
      <selection activeCell="B4" sqref="B4:F4"/>
    </sheetView>
  </sheetViews>
  <sheetFormatPr defaultColWidth="11.421875" defaultRowHeight="12.75"/>
  <cols>
    <col min="1" max="1" width="7.00390625" style="0" customWidth="1"/>
    <col min="2" max="2" width="32.28125" style="0" customWidth="1"/>
    <col min="3" max="3" width="15.7109375" style="130" customWidth="1"/>
    <col min="4" max="4" width="13.140625" style="0" customWidth="1"/>
    <col min="5" max="5" width="14.7109375" style="0" customWidth="1"/>
    <col min="6" max="7" width="14.140625" style="0" customWidth="1"/>
    <col min="8" max="8" width="14.7109375" style="0" customWidth="1"/>
    <col min="10" max="10" width="28.28125" style="0" customWidth="1"/>
    <col min="11" max="11" width="13.28125" style="0" bestFit="1" customWidth="1"/>
  </cols>
  <sheetData>
    <row r="2" spans="1:9" ht="15">
      <c r="A2" s="16"/>
      <c r="B2" s="134" t="s">
        <v>50</v>
      </c>
      <c r="C2" s="134"/>
      <c r="D2" s="134"/>
      <c r="E2" s="134"/>
      <c r="F2" s="134"/>
      <c r="G2" s="134"/>
      <c r="H2" s="134"/>
      <c r="I2" s="134"/>
    </row>
    <row r="3" spans="1:9" ht="14.25">
      <c r="A3" s="16"/>
      <c r="B3" s="135" t="s">
        <v>51</v>
      </c>
      <c r="C3" s="135"/>
      <c r="D3" s="135"/>
      <c r="E3" s="135"/>
      <c r="F3" s="135"/>
      <c r="G3" s="32"/>
      <c r="H3" s="16"/>
      <c r="I3" s="16"/>
    </row>
    <row r="4" spans="1:9" ht="14.25">
      <c r="A4" s="17"/>
      <c r="B4" s="135" t="s">
        <v>62</v>
      </c>
      <c r="C4" s="135"/>
      <c r="D4" s="135"/>
      <c r="E4" s="135"/>
      <c r="F4" s="135"/>
      <c r="G4" s="32"/>
      <c r="H4" s="17"/>
      <c r="I4" s="16"/>
    </row>
    <row r="5" spans="1:9" ht="14.25">
      <c r="A5" s="17"/>
      <c r="B5" s="32"/>
      <c r="C5" s="109"/>
      <c r="D5" s="32"/>
      <c r="E5" s="32"/>
      <c r="F5" s="32"/>
      <c r="G5" s="32"/>
      <c r="H5" s="17"/>
      <c r="I5" s="16"/>
    </row>
    <row r="6" spans="1:9" ht="14.25">
      <c r="A6" s="133" t="s">
        <v>61</v>
      </c>
      <c r="B6" s="133"/>
      <c r="C6" s="133"/>
      <c r="D6" s="133"/>
      <c r="E6" s="133"/>
      <c r="F6" s="133"/>
      <c r="G6" s="133"/>
      <c r="H6" s="133"/>
      <c r="I6" s="16"/>
    </row>
    <row r="7" spans="1:9" ht="15" thickBot="1">
      <c r="A7" s="35"/>
      <c r="B7" s="133" t="s">
        <v>86</v>
      </c>
      <c r="C7" s="133"/>
      <c r="D7" s="133"/>
      <c r="E7" s="133"/>
      <c r="F7" s="133"/>
      <c r="G7" s="133"/>
      <c r="H7" s="133"/>
      <c r="I7" s="16"/>
    </row>
    <row r="8" spans="1:8" s="1" customFormat="1" ht="13.5" thickBot="1">
      <c r="A8" s="25" t="s">
        <v>0</v>
      </c>
      <c r="B8" s="26" t="s">
        <v>1</v>
      </c>
      <c r="C8" s="110" t="s">
        <v>55</v>
      </c>
      <c r="D8" s="27" t="s">
        <v>63</v>
      </c>
      <c r="E8" s="78" t="s">
        <v>70</v>
      </c>
      <c r="F8" s="82" t="s">
        <v>53</v>
      </c>
      <c r="G8" s="102" t="s">
        <v>69</v>
      </c>
      <c r="H8" s="95" t="s">
        <v>54</v>
      </c>
    </row>
    <row r="9" spans="1:8" ht="12.75">
      <c r="A9" s="6">
        <v>51101</v>
      </c>
      <c r="B9" s="5" t="s">
        <v>3</v>
      </c>
      <c r="C9" s="18">
        <v>4981600</v>
      </c>
      <c r="D9" s="18">
        <v>-84599.9</v>
      </c>
      <c r="E9" s="18">
        <f>+C9+D9</f>
        <v>4897000.1</v>
      </c>
      <c r="F9" s="18">
        <v>3173567.78</v>
      </c>
      <c r="G9" s="18">
        <f>108552.84-46233.86</f>
        <v>62318.979999999996</v>
      </c>
      <c r="H9" s="19">
        <f aca="true" t="shared" si="0" ref="H9:H74">+E9-F9-G9</f>
        <v>1661113.3399999999</v>
      </c>
    </row>
    <row r="10" spans="1:8" ht="12.75">
      <c r="A10" s="7">
        <v>51103</v>
      </c>
      <c r="B10" s="4" t="s">
        <v>4</v>
      </c>
      <c r="C10" s="20">
        <v>181800</v>
      </c>
      <c r="D10" s="18"/>
      <c r="E10" s="18">
        <f aca="true" t="shared" si="1" ref="E10:E23">+C10+D10</f>
        <v>181800</v>
      </c>
      <c r="F10" s="18"/>
      <c r="G10" s="18">
        <v>0</v>
      </c>
      <c r="H10" s="19">
        <f t="shared" si="0"/>
        <v>181800</v>
      </c>
    </row>
    <row r="11" spans="1:8" ht="12.75">
      <c r="A11" s="7">
        <v>51107</v>
      </c>
      <c r="B11" s="4" t="s">
        <v>74</v>
      </c>
      <c r="C11" s="20">
        <v>0</v>
      </c>
      <c r="D11" s="20">
        <v>115919.88</v>
      </c>
      <c r="E11" s="18">
        <f t="shared" si="1"/>
        <v>115919.88</v>
      </c>
      <c r="F11" s="18">
        <v>114800</v>
      </c>
      <c r="G11" s="18">
        <v>1119.88</v>
      </c>
      <c r="H11" s="19">
        <f t="shared" si="0"/>
        <v>4.547473508864641E-12</v>
      </c>
    </row>
    <row r="12" spans="1:8" ht="12.75">
      <c r="A12" s="7">
        <v>51201</v>
      </c>
      <c r="B12" s="4" t="s">
        <v>5</v>
      </c>
      <c r="C12" s="20">
        <v>1068700</v>
      </c>
      <c r="D12" s="14">
        <v>-40524.95</v>
      </c>
      <c r="E12" s="18">
        <f t="shared" si="1"/>
        <v>1028175.05</v>
      </c>
      <c r="F12" s="18">
        <v>634274.65</v>
      </c>
      <c r="G12" s="18">
        <f>64168.46-27078.69</f>
        <v>37089.770000000004</v>
      </c>
      <c r="H12" s="19">
        <f t="shared" si="0"/>
        <v>356810.63</v>
      </c>
    </row>
    <row r="13" spans="1:8" ht="12.75">
      <c r="A13" s="7">
        <v>51203</v>
      </c>
      <c r="B13" s="4" t="s">
        <v>4</v>
      </c>
      <c r="C13" s="20">
        <v>30600</v>
      </c>
      <c r="D13" s="20"/>
      <c r="E13" s="18">
        <f t="shared" si="1"/>
        <v>30600</v>
      </c>
      <c r="F13" s="18"/>
      <c r="G13" s="18">
        <v>0</v>
      </c>
      <c r="H13" s="19">
        <f t="shared" si="0"/>
        <v>30600</v>
      </c>
    </row>
    <row r="14" spans="1:8" ht="12.75">
      <c r="A14" s="7">
        <v>51207</v>
      </c>
      <c r="B14" s="4" t="s">
        <v>74</v>
      </c>
      <c r="C14" s="20">
        <v>0</v>
      </c>
      <c r="D14" s="20">
        <v>18600</v>
      </c>
      <c r="E14" s="18">
        <f t="shared" si="1"/>
        <v>18600</v>
      </c>
      <c r="F14" s="18">
        <v>18600</v>
      </c>
      <c r="G14" s="18">
        <v>0</v>
      </c>
      <c r="H14" s="19">
        <f t="shared" si="0"/>
        <v>0</v>
      </c>
    </row>
    <row r="15" spans="1:8" ht="12.75">
      <c r="A15" s="7">
        <v>51401</v>
      </c>
      <c r="B15" s="4" t="s">
        <v>6</v>
      </c>
      <c r="C15" s="20">
        <v>331890</v>
      </c>
      <c r="D15" s="20">
        <v>-12555.71</v>
      </c>
      <c r="E15" s="18">
        <f t="shared" si="1"/>
        <v>319334.29</v>
      </c>
      <c r="F15" s="18">
        <v>194299.81</v>
      </c>
      <c r="G15" s="18">
        <f>23813.42-9422.29</f>
        <v>14391.129999999997</v>
      </c>
      <c r="H15" s="19">
        <f t="shared" si="0"/>
        <v>110643.34999999998</v>
      </c>
    </row>
    <row r="16" spans="1:8" ht="12.75">
      <c r="A16" s="7">
        <v>51402</v>
      </c>
      <c r="B16" s="4" t="s">
        <v>7</v>
      </c>
      <c r="C16" s="20">
        <v>57985</v>
      </c>
      <c r="D16" s="20">
        <v>-2471.6</v>
      </c>
      <c r="E16" s="18">
        <f t="shared" si="1"/>
        <v>55513.4</v>
      </c>
      <c r="F16" s="18">
        <v>33230.72</v>
      </c>
      <c r="G16" s="18">
        <f>4624.33-1797.45</f>
        <v>2826.88</v>
      </c>
      <c r="H16" s="19">
        <f t="shared" si="0"/>
        <v>19455.8</v>
      </c>
    </row>
    <row r="17" spans="1:8" ht="12.75">
      <c r="A17" s="7">
        <v>51501</v>
      </c>
      <c r="B17" s="4" t="s">
        <v>8</v>
      </c>
      <c r="C17" s="20">
        <v>320785</v>
      </c>
      <c r="D17" s="20">
        <v>34922.73</v>
      </c>
      <c r="E17" s="18">
        <f t="shared" si="1"/>
        <v>355707.73</v>
      </c>
      <c r="F17" s="18">
        <v>215441.54</v>
      </c>
      <c r="G17" s="18">
        <f>27753.55-10984.72</f>
        <v>16768.83</v>
      </c>
      <c r="H17" s="19">
        <f t="shared" si="0"/>
        <v>123497.35999999997</v>
      </c>
    </row>
    <row r="18" spans="1:8" ht="12.75">
      <c r="A18" s="7">
        <v>51502</v>
      </c>
      <c r="B18" s="4" t="s">
        <v>9</v>
      </c>
      <c r="C18" s="20">
        <v>72140</v>
      </c>
      <c r="D18" s="20">
        <v>6863.78</v>
      </c>
      <c r="E18" s="18">
        <f t="shared" si="1"/>
        <v>79003.78</v>
      </c>
      <c r="F18" s="18">
        <v>46664.08</v>
      </c>
      <c r="G18" s="18">
        <f>7422.89-2844.52</f>
        <v>4578.370000000001</v>
      </c>
      <c r="H18" s="19">
        <f t="shared" si="0"/>
        <v>27761.329999999994</v>
      </c>
    </row>
    <row r="19" spans="1:8" ht="12.75">
      <c r="A19" s="7">
        <v>51601</v>
      </c>
      <c r="B19" s="4" t="s">
        <v>10</v>
      </c>
      <c r="C19" s="20">
        <v>46625</v>
      </c>
      <c r="D19" s="20">
        <v>4.12</v>
      </c>
      <c r="E19" s="18">
        <f t="shared" si="1"/>
        <v>46629.12</v>
      </c>
      <c r="F19" s="18">
        <v>29978.7</v>
      </c>
      <c r="G19" s="18">
        <v>1103.69</v>
      </c>
      <c r="H19" s="19">
        <f t="shared" si="0"/>
        <v>15546.730000000001</v>
      </c>
    </row>
    <row r="20" spans="1:8" ht="12.75">
      <c r="A20" s="7">
        <v>51701</v>
      </c>
      <c r="B20" s="4" t="s">
        <v>71</v>
      </c>
      <c r="C20" s="20">
        <v>54989</v>
      </c>
      <c r="D20" s="20">
        <v>-6466.49</v>
      </c>
      <c r="E20" s="18">
        <f t="shared" si="1"/>
        <v>48522.51</v>
      </c>
      <c r="F20" s="18">
        <v>47132.97</v>
      </c>
      <c r="G20" s="18">
        <f>1400.69-11.15</f>
        <v>1389.54</v>
      </c>
      <c r="H20" s="19">
        <f t="shared" si="0"/>
        <v>0</v>
      </c>
    </row>
    <row r="21" spans="1:8" ht="12.75">
      <c r="A21" s="7">
        <v>51702</v>
      </c>
      <c r="B21" s="4" t="s">
        <v>79</v>
      </c>
      <c r="C21" s="20"/>
      <c r="D21" s="20">
        <v>6455.34</v>
      </c>
      <c r="E21" s="18">
        <f t="shared" si="1"/>
        <v>6455.34</v>
      </c>
      <c r="F21" s="18">
        <v>6335.19</v>
      </c>
      <c r="G21" s="18">
        <v>120.15</v>
      </c>
      <c r="H21" s="19">
        <f t="shared" si="0"/>
        <v>5.400124791776761E-13</v>
      </c>
    </row>
    <row r="22" spans="1:8" ht="12.75">
      <c r="A22" s="7">
        <v>51903</v>
      </c>
      <c r="B22" s="4" t="s">
        <v>67</v>
      </c>
      <c r="C22" s="20">
        <v>71895</v>
      </c>
      <c r="D22" s="20">
        <v>-9079.55</v>
      </c>
      <c r="E22" s="18">
        <f t="shared" si="1"/>
        <v>62815.45</v>
      </c>
      <c r="F22" s="18">
        <v>41219.45</v>
      </c>
      <c r="G22" s="18">
        <f>10154.67-9459.67</f>
        <v>695</v>
      </c>
      <c r="H22" s="19">
        <f t="shared" si="0"/>
        <v>20901</v>
      </c>
    </row>
    <row r="23" spans="1:8" ht="12.75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0" ht="12.75">
      <c r="A24" s="28"/>
      <c r="B24" s="29" t="s">
        <v>11</v>
      </c>
      <c r="C24" s="65">
        <f aca="true" t="shared" si="2" ref="C24:H24">SUM(C9:C23)</f>
        <v>7236009</v>
      </c>
      <c r="D24" s="30">
        <f t="shared" si="2"/>
        <v>27067.650000000027</v>
      </c>
      <c r="E24" s="76">
        <f t="shared" si="2"/>
        <v>7263076.649999999</v>
      </c>
      <c r="F24" s="83">
        <f t="shared" si="2"/>
        <v>4555544.890000001</v>
      </c>
      <c r="G24" s="103">
        <f t="shared" si="2"/>
        <v>142402.22000000003</v>
      </c>
      <c r="H24" s="113">
        <f t="shared" si="2"/>
        <v>2565129.5399999996</v>
      </c>
      <c r="J24" s="66"/>
    </row>
    <row r="25" spans="1:8" ht="12.75">
      <c r="A25" s="7">
        <v>54101</v>
      </c>
      <c r="B25" s="4" t="s">
        <v>12</v>
      </c>
      <c r="C25" s="20">
        <v>52905</v>
      </c>
      <c r="D25" s="20">
        <v>23934.84</v>
      </c>
      <c r="E25" s="18">
        <f aca="true" t="shared" si="3" ref="E25:E42">+C25+D25</f>
        <v>76839.84</v>
      </c>
      <c r="F25" s="18">
        <v>63306.21</v>
      </c>
      <c r="G25" s="18">
        <v>8110.53</v>
      </c>
      <c r="H25" s="19">
        <f t="shared" si="0"/>
        <v>5423.099999999998</v>
      </c>
    </row>
    <row r="26" spans="1:8" ht="12.75">
      <c r="A26" s="7">
        <v>54103</v>
      </c>
      <c r="B26" s="4" t="s">
        <v>13</v>
      </c>
      <c r="C26" s="20">
        <v>1000</v>
      </c>
      <c r="D26" s="20">
        <v>-420.97</v>
      </c>
      <c r="E26" s="18">
        <f t="shared" si="3"/>
        <v>579.03</v>
      </c>
      <c r="F26" s="18">
        <v>133.03</v>
      </c>
      <c r="G26" s="18">
        <v>446</v>
      </c>
      <c r="H26" s="19">
        <f t="shared" si="0"/>
        <v>0</v>
      </c>
    </row>
    <row r="27" spans="1:8" ht="12.75">
      <c r="A27" s="7">
        <v>54104</v>
      </c>
      <c r="B27" s="4" t="s">
        <v>14</v>
      </c>
      <c r="C27" s="20">
        <v>53150</v>
      </c>
      <c r="D27" s="20">
        <v>-1720</v>
      </c>
      <c r="E27" s="18">
        <f t="shared" si="3"/>
        <v>51430</v>
      </c>
      <c r="F27" s="18">
        <v>40015.73</v>
      </c>
      <c r="G27" s="18">
        <v>4164.3</v>
      </c>
      <c r="H27" s="19">
        <f t="shared" si="0"/>
        <v>7249.969999999997</v>
      </c>
    </row>
    <row r="28" spans="1:11" ht="12.75">
      <c r="A28" s="7">
        <v>54105</v>
      </c>
      <c r="B28" s="4" t="s">
        <v>15</v>
      </c>
      <c r="C28" s="20">
        <v>17135</v>
      </c>
      <c r="D28" s="20">
        <v>4647.36</v>
      </c>
      <c r="E28" s="18">
        <f t="shared" si="3"/>
        <v>21782.36</v>
      </c>
      <c r="F28" s="18">
        <v>17185.97</v>
      </c>
      <c r="G28" s="18">
        <v>596.39</v>
      </c>
      <c r="H28" s="19">
        <f t="shared" si="0"/>
        <v>3999.9999999999995</v>
      </c>
      <c r="K28" s="66"/>
    </row>
    <row r="29" spans="1:8" ht="12.75">
      <c r="A29" s="7">
        <v>54106</v>
      </c>
      <c r="B29" s="4" t="s">
        <v>16</v>
      </c>
      <c r="C29" s="20">
        <v>150</v>
      </c>
      <c r="D29" s="20">
        <v>87</v>
      </c>
      <c r="E29" s="18">
        <f t="shared" si="3"/>
        <v>237</v>
      </c>
      <c r="F29" s="18">
        <v>237</v>
      </c>
      <c r="G29" s="18">
        <v>0</v>
      </c>
      <c r="H29" s="19">
        <f t="shared" si="0"/>
        <v>0</v>
      </c>
    </row>
    <row r="30" spans="1:8" ht="12.75">
      <c r="A30" s="7">
        <v>54107</v>
      </c>
      <c r="B30" s="4" t="s">
        <v>17</v>
      </c>
      <c r="C30" s="20">
        <v>10800</v>
      </c>
      <c r="D30" s="20">
        <v>2034.32</v>
      </c>
      <c r="E30" s="18">
        <f t="shared" si="3"/>
        <v>12834.32</v>
      </c>
      <c r="F30" s="18">
        <v>11088.99</v>
      </c>
      <c r="G30" s="18">
        <v>995.33</v>
      </c>
      <c r="H30" s="19">
        <f t="shared" si="0"/>
        <v>749.9999999999999</v>
      </c>
    </row>
    <row r="31" spans="1:8" ht="12.75">
      <c r="A31" s="7">
        <v>54108</v>
      </c>
      <c r="B31" s="4" t="s">
        <v>18</v>
      </c>
      <c r="C31" s="20">
        <v>15000</v>
      </c>
      <c r="D31" s="20">
        <v>481.4</v>
      </c>
      <c r="E31" s="18">
        <f t="shared" si="3"/>
        <v>15481.4</v>
      </c>
      <c r="F31" s="18">
        <v>8481.4</v>
      </c>
      <c r="G31" s="18">
        <v>0</v>
      </c>
      <c r="H31" s="19">
        <f t="shared" si="0"/>
        <v>7000</v>
      </c>
    </row>
    <row r="32" spans="1:8" ht="12.75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1464.72</v>
      </c>
      <c r="G32" s="18">
        <v>535.28</v>
      </c>
      <c r="H32" s="19">
        <f t="shared" si="0"/>
        <v>1999.9999999999998</v>
      </c>
    </row>
    <row r="33" spans="1:8" ht="12.75">
      <c r="A33" s="7">
        <v>54110</v>
      </c>
      <c r="B33" s="4" t="s">
        <v>20</v>
      </c>
      <c r="C33" s="20">
        <v>20025</v>
      </c>
      <c r="D33" s="20">
        <v>16.55</v>
      </c>
      <c r="E33" s="18">
        <f t="shared" si="3"/>
        <v>20041.55</v>
      </c>
      <c r="F33" s="18">
        <v>37.55</v>
      </c>
      <c r="G33" s="18">
        <v>20004</v>
      </c>
      <c r="H33" s="19">
        <f t="shared" si="0"/>
        <v>0</v>
      </c>
    </row>
    <row r="34" spans="1:12" ht="12.75">
      <c r="A34" s="7">
        <v>54111</v>
      </c>
      <c r="B34" s="4" t="s">
        <v>21</v>
      </c>
      <c r="C34" s="20">
        <v>400</v>
      </c>
      <c r="D34" s="20">
        <v>-222.41</v>
      </c>
      <c r="E34" s="18">
        <f t="shared" si="3"/>
        <v>177.59</v>
      </c>
      <c r="F34" s="18">
        <v>177.59</v>
      </c>
      <c r="G34" s="18">
        <v>0</v>
      </c>
      <c r="H34" s="19">
        <f t="shared" si="0"/>
        <v>0</v>
      </c>
      <c r="L34" s="3"/>
    </row>
    <row r="35" spans="1:12" ht="12.75">
      <c r="A35" s="7">
        <v>54112</v>
      </c>
      <c r="B35" s="4" t="s">
        <v>22</v>
      </c>
      <c r="C35" s="20">
        <v>1400</v>
      </c>
      <c r="D35" s="20">
        <v>1418.32</v>
      </c>
      <c r="E35" s="18">
        <f t="shared" si="3"/>
        <v>2818.3199999999997</v>
      </c>
      <c r="F35" s="18">
        <v>2044.41</v>
      </c>
      <c r="G35" s="18">
        <v>773.91</v>
      </c>
      <c r="H35" s="19">
        <f t="shared" si="0"/>
        <v>0</v>
      </c>
      <c r="L35" s="3"/>
    </row>
    <row r="36" spans="1:12" ht="12.75">
      <c r="A36" s="7">
        <v>54113</v>
      </c>
      <c r="B36" s="4" t="s">
        <v>23</v>
      </c>
      <c r="C36" s="20">
        <v>900</v>
      </c>
      <c r="D36" s="20">
        <v>-481.4</v>
      </c>
      <c r="E36" s="18">
        <f t="shared" si="3"/>
        <v>418.6</v>
      </c>
      <c r="F36" s="18">
        <v>15</v>
      </c>
      <c r="G36" s="18">
        <v>53.6</v>
      </c>
      <c r="H36" s="19">
        <f t="shared" si="0"/>
        <v>350</v>
      </c>
      <c r="L36" s="3"/>
    </row>
    <row r="37" spans="1:8" ht="12.75">
      <c r="A37" s="7">
        <v>54114</v>
      </c>
      <c r="B37" s="4" t="s">
        <v>24</v>
      </c>
      <c r="C37" s="20">
        <v>5425</v>
      </c>
      <c r="D37" s="20">
        <v>-371.64</v>
      </c>
      <c r="E37" s="18">
        <f t="shared" si="3"/>
        <v>5053.36</v>
      </c>
      <c r="F37" s="18">
        <v>4961.38</v>
      </c>
      <c r="G37" s="18">
        <v>91.98</v>
      </c>
      <c r="H37" s="19">
        <f t="shared" si="0"/>
        <v>-4.405364961712621E-13</v>
      </c>
    </row>
    <row r="38" spans="1:8" ht="12.75">
      <c r="A38" s="7">
        <v>54115</v>
      </c>
      <c r="B38" s="4" t="s">
        <v>25</v>
      </c>
      <c r="C38" s="20">
        <v>12000</v>
      </c>
      <c r="D38" s="20">
        <v>12</v>
      </c>
      <c r="E38" s="18">
        <f t="shared" si="3"/>
        <v>12012</v>
      </c>
      <c r="F38" s="18">
        <v>9410.72</v>
      </c>
      <c r="G38" s="18">
        <v>2601.28</v>
      </c>
      <c r="H38" s="19">
        <f t="shared" si="0"/>
        <v>0</v>
      </c>
    </row>
    <row r="39" spans="1:8" ht="12.75">
      <c r="A39" s="7">
        <v>54116</v>
      </c>
      <c r="B39" s="4" t="s">
        <v>26</v>
      </c>
      <c r="C39" s="20">
        <v>600</v>
      </c>
      <c r="D39" s="20">
        <v>35</v>
      </c>
      <c r="E39" s="18">
        <f t="shared" si="3"/>
        <v>635</v>
      </c>
      <c r="F39" s="18">
        <v>494.3</v>
      </c>
      <c r="G39" s="18">
        <v>140.7</v>
      </c>
      <c r="H39" s="19">
        <f t="shared" si="0"/>
        <v>0</v>
      </c>
    </row>
    <row r="40" spans="1:8" ht="12.75">
      <c r="A40" s="7">
        <v>54118</v>
      </c>
      <c r="B40" s="4" t="s">
        <v>27</v>
      </c>
      <c r="C40" s="20">
        <v>1750</v>
      </c>
      <c r="D40" s="20">
        <v>1138.45</v>
      </c>
      <c r="E40" s="18">
        <f t="shared" si="3"/>
        <v>2888.45</v>
      </c>
      <c r="F40" s="18">
        <v>1172.58</v>
      </c>
      <c r="G40" s="18">
        <v>365.87</v>
      </c>
      <c r="H40" s="19">
        <f t="shared" si="0"/>
        <v>1350</v>
      </c>
    </row>
    <row r="41" spans="1:8" ht="12.75">
      <c r="A41" s="7">
        <v>54119</v>
      </c>
      <c r="B41" s="4" t="s">
        <v>28</v>
      </c>
      <c r="C41" s="20">
        <v>2000</v>
      </c>
      <c r="D41" s="20">
        <v>896.61</v>
      </c>
      <c r="E41" s="18">
        <f t="shared" si="3"/>
        <v>2896.61</v>
      </c>
      <c r="F41" s="18">
        <v>2391.19</v>
      </c>
      <c r="G41" s="18">
        <v>5.42</v>
      </c>
      <c r="H41" s="19">
        <f t="shared" si="0"/>
        <v>500.00000000000006</v>
      </c>
    </row>
    <row r="42" spans="1:8" ht="13.5" thickBot="1">
      <c r="A42" s="40">
        <v>54199</v>
      </c>
      <c r="B42" s="41" t="s">
        <v>29</v>
      </c>
      <c r="C42" s="42">
        <v>479395</v>
      </c>
      <c r="D42" s="42">
        <v>-31765.71</v>
      </c>
      <c r="E42" s="18">
        <f t="shared" si="3"/>
        <v>447629.29</v>
      </c>
      <c r="F42" s="18">
        <v>411115.29</v>
      </c>
      <c r="G42" s="18">
        <v>10803.59</v>
      </c>
      <c r="H42" s="43">
        <f t="shared" si="0"/>
        <v>25710.41</v>
      </c>
    </row>
    <row r="43" spans="1:8" ht="13.5" thickBot="1">
      <c r="A43" s="44"/>
      <c r="B43" s="45" t="s">
        <v>56</v>
      </c>
      <c r="C43" s="46">
        <f>SUM(C25:C42)</f>
        <v>678035</v>
      </c>
      <c r="D43" s="46">
        <f>SUM(D25:D42)</f>
        <v>-280.27999999999884</v>
      </c>
      <c r="E43" s="46">
        <f>SUM(E25:E42)</f>
        <v>677754.72</v>
      </c>
      <c r="F43" s="46">
        <f>SUM(F25:F42)</f>
        <v>573733.0599999999</v>
      </c>
      <c r="G43" s="46">
        <f>SUM(G25:G42)</f>
        <v>49688.18000000001</v>
      </c>
      <c r="H43" s="47">
        <f t="shared" si="0"/>
        <v>54333.480000000025</v>
      </c>
    </row>
    <row r="44" spans="1:8" ht="12.75">
      <c r="A44" s="36"/>
      <c r="B44" s="37"/>
      <c r="C44" s="116"/>
      <c r="D44" s="34"/>
      <c r="E44" s="34"/>
      <c r="F44" s="34"/>
      <c r="G44" s="34"/>
      <c r="H44" s="38"/>
    </row>
    <row r="45" spans="1:8" ht="12.75">
      <c r="A45" s="36"/>
      <c r="B45" s="37"/>
      <c r="C45" s="116"/>
      <c r="D45" s="34"/>
      <c r="E45" s="34"/>
      <c r="F45" s="34"/>
      <c r="G45" s="34"/>
      <c r="H45" s="38"/>
    </row>
    <row r="46" spans="1:8" ht="13.5" thickBot="1">
      <c r="A46" s="36"/>
      <c r="B46" s="37"/>
      <c r="C46" s="116"/>
      <c r="D46" s="34"/>
      <c r="E46" s="34"/>
      <c r="F46" s="34"/>
      <c r="G46" s="34"/>
      <c r="H46" s="38"/>
    </row>
    <row r="47" spans="1:8" ht="13.5" thickBot="1">
      <c r="A47" s="25" t="s">
        <v>0</v>
      </c>
      <c r="B47" s="26" t="s">
        <v>1</v>
      </c>
      <c r="C47" s="117" t="s">
        <v>55</v>
      </c>
      <c r="D47" s="27" t="s">
        <v>63</v>
      </c>
      <c r="E47" s="79" t="s">
        <v>59</v>
      </c>
      <c r="F47" s="84" t="s">
        <v>53</v>
      </c>
      <c r="G47" s="104" t="s">
        <v>69</v>
      </c>
      <c r="H47" s="97" t="s">
        <v>54</v>
      </c>
    </row>
    <row r="48" spans="1:8" ht="12.75">
      <c r="A48" s="63">
        <v>54201</v>
      </c>
      <c r="B48" s="64" t="s">
        <v>30</v>
      </c>
      <c r="C48" s="60">
        <v>191255</v>
      </c>
      <c r="D48" s="60">
        <v>-7359.19</v>
      </c>
      <c r="E48" s="18">
        <f>+C48+D48</f>
        <v>183895.81</v>
      </c>
      <c r="F48" s="18">
        <v>98757.67</v>
      </c>
      <c r="G48" s="18">
        <f>21312.98-3698.3</f>
        <v>17614.68</v>
      </c>
      <c r="H48" s="61">
        <f t="shared" si="0"/>
        <v>67523.45999999999</v>
      </c>
    </row>
    <row r="49" spans="1:8" ht="12.75">
      <c r="A49" s="7">
        <v>54202</v>
      </c>
      <c r="B49" s="4" t="s">
        <v>31</v>
      </c>
      <c r="C49" s="20">
        <v>43800</v>
      </c>
      <c r="D49" s="20">
        <v>377.26</v>
      </c>
      <c r="E49" s="18">
        <f>+C49+D49</f>
        <v>44177.26</v>
      </c>
      <c r="F49" s="18">
        <v>14429.15</v>
      </c>
      <c r="G49" s="18">
        <v>11688.79</v>
      </c>
      <c r="H49" s="19">
        <f t="shared" si="0"/>
        <v>18059.32</v>
      </c>
    </row>
    <row r="50" spans="1:8" ht="12.75">
      <c r="A50" s="40">
        <v>54203</v>
      </c>
      <c r="B50" s="41" t="s">
        <v>32</v>
      </c>
      <c r="C50" s="42">
        <v>188800</v>
      </c>
      <c r="D50" s="42">
        <v>-24171.48</v>
      </c>
      <c r="E50" s="18">
        <f>+C50+D50</f>
        <v>164628.52</v>
      </c>
      <c r="F50" s="18">
        <v>96964.28</v>
      </c>
      <c r="G50" s="18">
        <f>39368.84-23369.35</f>
        <v>15999.489999999998</v>
      </c>
      <c r="H50" s="43">
        <f t="shared" si="0"/>
        <v>51664.74999999999</v>
      </c>
    </row>
    <row r="51" spans="1:8" ht="12.75">
      <c r="A51" s="7">
        <v>54204</v>
      </c>
      <c r="B51" s="4" t="s">
        <v>33</v>
      </c>
      <c r="C51" s="20">
        <v>1200</v>
      </c>
      <c r="D51" s="20"/>
      <c r="E51" s="18">
        <f>+C51+D51</f>
        <v>1200</v>
      </c>
      <c r="F51" s="18">
        <v>25.43</v>
      </c>
      <c r="G51" s="18">
        <v>600</v>
      </c>
      <c r="H51" s="23">
        <f t="shared" si="0"/>
        <v>574.5699999999999</v>
      </c>
    </row>
    <row r="52" spans="1:8" ht="12.75">
      <c r="A52" s="8"/>
      <c r="B52" s="29" t="s">
        <v>56</v>
      </c>
      <c r="C52" s="30">
        <f>SUM(C48:C51)</f>
        <v>425055</v>
      </c>
      <c r="D52" s="30">
        <f>SUM(D48:D51)</f>
        <v>-31153.41</v>
      </c>
      <c r="E52" s="30">
        <f>SUM(E48:E51)</f>
        <v>393901.58999999997</v>
      </c>
      <c r="F52" s="30">
        <f>SUM(F48:F51)</f>
        <v>210176.52999999997</v>
      </c>
      <c r="G52" s="30">
        <f>SUM(G48:G51)</f>
        <v>45902.96</v>
      </c>
      <c r="H52" s="33">
        <f t="shared" si="0"/>
        <v>137822.1</v>
      </c>
    </row>
    <row r="53" spans="1:8" ht="12.75">
      <c r="A53" s="7">
        <v>54301</v>
      </c>
      <c r="B53" s="4" t="s">
        <v>34</v>
      </c>
      <c r="C53" s="20">
        <v>35000</v>
      </c>
      <c r="D53" s="20">
        <v>-465</v>
      </c>
      <c r="E53" s="18">
        <f aca="true" t="shared" si="4" ref="E53:E63">+C53+D53</f>
        <v>34535</v>
      </c>
      <c r="F53" s="18">
        <v>20439.02</v>
      </c>
      <c r="G53" s="18">
        <v>8352.58</v>
      </c>
      <c r="H53" s="23">
        <f t="shared" si="0"/>
        <v>5743.4</v>
      </c>
    </row>
    <row r="54" spans="1:8" ht="12.75">
      <c r="A54" s="6">
        <v>54302</v>
      </c>
      <c r="B54" s="5" t="s">
        <v>35</v>
      </c>
      <c r="C54" s="18">
        <v>63000</v>
      </c>
      <c r="D54" s="18">
        <v>68.06</v>
      </c>
      <c r="E54" s="18">
        <f t="shared" si="4"/>
        <v>63068.06</v>
      </c>
      <c r="F54" s="18">
        <v>46403.58</v>
      </c>
      <c r="G54" s="18">
        <v>11110.52</v>
      </c>
      <c r="H54" s="19">
        <f t="shared" si="0"/>
        <v>5553.9599999999955</v>
      </c>
    </row>
    <row r="55" spans="1:8" ht="12.75">
      <c r="A55" s="7">
        <v>54304</v>
      </c>
      <c r="B55" s="4" t="s">
        <v>36</v>
      </c>
      <c r="C55" s="20">
        <v>2000</v>
      </c>
      <c r="D55" s="20">
        <v>-128.58</v>
      </c>
      <c r="E55" s="18">
        <f t="shared" si="4"/>
        <v>1871.42</v>
      </c>
      <c r="F55" s="18">
        <v>155.55</v>
      </c>
      <c r="G55" s="18">
        <v>715.87</v>
      </c>
      <c r="H55" s="23">
        <f t="shared" si="0"/>
        <v>1000.0000000000001</v>
      </c>
    </row>
    <row r="56" spans="1:8" ht="12.75">
      <c r="A56" s="7">
        <v>54305</v>
      </c>
      <c r="B56" s="4" t="s">
        <v>37</v>
      </c>
      <c r="C56" s="20">
        <v>74200</v>
      </c>
      <c r="D56" s="20">
        <v>-10084.76</v>
      </c>
      <c r="E56" s="18">
        <f t="shared" si="4"/>
        <v>64115.24</v>
      </c>
      <c r="F56" s="18">
        <v>1021.25</v>
      </c>
      <c r="G56" s="18">
        <v>32334.99</v>
      </c>
      <c r="H56" s="23">
        <f t="shared" si="0"/>
        <v>30758.999999999996</v>
      </c>
    </row>
    <row r="57" spans="1:8" ht="12.75">
      <c r="A57" s="7">
        <v>54307</v>
      </c>
      <c r="B57" s="4" t="s">
        <v>38</v>
      </c>
      <c r="C57" s="20">
        <v>13000</v>
      </c>
      <c r="D57" s="20">
        <v>-1246</v>
      </c>
      <c r="E57" s="18">
        <f t="shared" si="4"/>
        <v>11754</v>
      </c>
      <c r="F57" s="18">
        <v>6087.36</v>
      </c>
      <c r="G57" s="18">
        <v>3010.32</v>
      </c>
      <c r="H57" s="23">
        <f t="shared" si="0"/>
        <v>2656.32</v>
      </c>
    </row>
    <row r="58" spans="1:8" ht="12.75">
      <c r="A58" s="7">
        <v>54308</v>
      </c>
      <c r="B58" s="4" t="s">
        <v>84</v>
      </c>
      <c r="C58" s="20">
        <v>0</v>
      </c>
      <c r="D58" s="20">
        <v>1266</v>
      </c>
      <c r="E58" s="18">
        <f t="shared" si="4"/>
        <v>1266</v>
      </c>
      <c r="F58" s="18">
        <v>1266</v>
      </c>
      <c r="G58" s="18">
        <v>0</v>
      </c>
      <c r="H58" s="23">
        <f t="shared" si="0"/>
        <v>0</v>
      </c>
    </row>
    <row r="59" spans="1:8" ht="12.75">
      <c r="A59" s="7">
        <v>54313</v>
      </c>
      <c r="B59" s="4" t="s">
        <v>39</v>
      </c>
      <c r="C59" s="20">
        <v>33900</v>
      </c>
      <c r="D59" s="20">
        <v>-3338.38</v>
      </c>
      <c r="E59" s="18">
        <f t="shared" si="4"/>
        <v>30561.62</v>
      </c>
      <c r="F59" s="18">
        <v>7995.3</v>
      </c>
      <c r="G59" s="18">
        <v>12284.52</v>
      </c>
      <c r="H59" s="23">
        <f t="shared" si="0"/>
        <v>10281.8</v>
      </c>
    </row>
    <row r="60" spans="1:8" ht="12.75">
      <c r="A60" s="7">
        <v>54314</v>
      </c>
      <c r="B60" s="4" t="s">
        <v>52</v>
      </c>
      <c r="C60" s="20">
        <v>47000</v>
      </c>
      <c r="D60" s="20">
        <v>7221.11</v>
      </c>
      <c r="E60" s="18">
        <f t="shared" si="4"/>
        <v>54221.11</v>
      </c>
      <c r="F60" s="18">
        <v>7447.11</v>
      </c>
      <c r="G60" s="18">
        <v>10798</v>
      </c>
      <c r="H60" s="23">
        <f t="shared" si="0"/>
        <v>35976</v>
      </c>
    </row>
    <row r="61" spans="1:8" ht="12.75">
      <c r="A61" s="7">
        <v>54316</v>
      </c>
      <c r="B61" s="4" t="s">
        <v>40</v>
      </c>
      <c r="C61" s="20">
        <v>24000</v>
      </c>
      <c r="D61" s="20"/>
      <c r="E61" s="18">
        <f t="shared" si="4"/>
        <v>24000</v>
      </c>
      <c r="F61" s="18">
        <v>22159.06</v>
      </c>
      <c r="G61" s="18">
        <v>1767.2</v>
      </c>
      <c r="H61" s="23">
        <f t="shared" si="0"/>
        <v>73.73999999999864</v>
      </c>
    </row>
    <row r="62" spans="1:8" ht="12.75">
      <c r="A62" s="7">
        <v>54317</v>
      </c>
      <c r="B62" s="4" t="s">
        <v>41</v>
      </c>
      <c r="C62" s="20">
        <v>584880</v>
      </c>
      <c r="D62" s="20"/>
      <c r="E62" s="18">
        <f t="shared" si="4"/>
        <v>584880</v>
      </c>
      <c r="F62" s="18">
        <v>584872.92</v>
      </c>
      <c r="G62" s="18">
        <v>3.54</v>
      </c>
      <c r="H62" s="23">
        <f t="shared" si="0"/>
        <v>3.5399999999580904</v>
      </c>
    </row>
    <row r="63" spans="1:8" ht="12.75">
      <c r="A63" s="7">
        <v>54399</v>
      </c>
      <c r="B63" s="4" t="s">
        <v>42</v>
      </c>
      <c r="C63" s="20">
        <v>49280</v>
      </c>
      <c r="D63" s="20">
        <v>154754.46</v>
      </c>
      <c r="E63" s="18">
        <f t="shared" si="4"/>
        <v>204034.46</v>
      </c>
      <c r="F63" s="18">
        <v>41246.46</v>
      </c>
      <c r="G63" s="18">
        <v>2869</v>
      </c>
      <c r="H63" s="23">
        <f t="shared" si="0"/>
        <v>159919</v>
      </c>
    </row>
    <row r="64" spans="1:8" ht="12.75">
      <c r="A64" s="8"/>
      <c r="B64" s="29" t="s">
        <v>56</v>
      </c>
      <c r="C64" s="30">
        <f>SUM(C53:C63)</f>
        <v>926260</v>
      </c>
      <c r="D64" s="30">
        <f>SUM(D53:D63)</f>
        <v>148046.91</v>
      </c>
      <c r="E64" s="30">
        <f>SUM(E53:E63)</f>
        <v>1074306.91</v>
      </c>
      <c r="F64" s="30">
        <f>SUM(F53:F63)</f>
        <v>739093.61</v>
      </c>
      <c r="G64" s="30">
        <f>SUM(G53:G63)</f>
        <v>83246.54</v>
      </c>
      <c r="H64" s="33">
        <f t="shared" si="0"/>
        <v>251966.75999999995</v>
      </c>
    </row>
    <row r="65" spans="1:8" ht="12.75">
      <c r="A65" s="7">
        <v>54402</v>
      </c>
      <c r="B65" s="4" t="s">
        <v>43</v>
      </c>
      <c r="C65" s="20">
        <v>8000</v>
      </c>
      <c r="D65" s="20">
        <v>284.13</v>
      </c>
      <c r="E65" s="18">
        <f>+C65+D65</f>
        <v>8284.13</v>
      </c>
      <c r="F65" s="18">
        <v>4284.13</v>
      </c>
      <c r="G65" s="20">
        <v>0</v>
      </c>
      <c r="H65" s="23">
        <f t="shared" si="0"/>
        <v>3999.999999999999</v>
      </c>
    </row>
    <row r="66" spans="1:8" ht="12.75">
      <c r="A66" s="7">
        <v>54403</v>
      </c>
      <c r="B66" s="4" t="s">
        <v>44</v>
      </c>
      <c r="C66" s="20">
        <v>11460</v>
      </c>
      <c r="D66" s="20"/>
      <c r="E66" s="18">
        <f>+C66+D66</f>
        <v>11460</v>
      </c>
      <c r="F66" s="18">
        <v>4257</v>
      </c>
      <c r="G66" s="18">
        <v>2362</v>
      </c>
      <c r="H66" s="23">
        <f t="shared" si="0"/>
        <v>4841</v>
      </c>
    </row>
    <row r="67" spans="1:8" ht="12.75">
      <c r="A67" s="7">
        <v>54404</v>
      </c>
      <c r="B67" s="4" t="s">
        <v>45</v>
      </c>
      <c r="C67" s="20">
        <v>20000</v>
      </c>
      <c r="D67" s="20">
        <v>6035</v>
      </c>
      <c r="E67" s="18">
        <f>+C67+D67</f>
        <v>26035</v>
      </c>
      <c r="F67" s="18">
        <v>20065</v>
      </c>
      <c r="G67" s="18">
        <v>0</v>
      </c>
      <c r="H67" s="23">
        <f t="shared" si="0"/>
        <v>5970</v>
      </c>
    </row>
    <row r="68" spans="1:8" ht="12.75">
      <c r="A68" s="8"/>
      <c r="B68" s="29" t="s">
        <v>56</v>
      </c>
      <c r="C68" s="30">
        <f>SUM(C65:C67)</f>
        <v>39460</v>
      </c>
      <c r="D68" s="30">
        <f>SUM(D65:D67)</f>
        <v>6319.13</v>
      </c>
      <c r="E68" s="30">
        <f>SUM(E65:E67)</f>
        <v>45779.13</v>
      </c>
      <c r="F68" s="30">
        <f>SUM(F65:F67)</f>
        <v>28606.13</v>
      </c>
      <c r="G68" s="30">
        <f>SUM(G65:G67)</f>
        <v>2362</v>
      </c>
      <c r="H68" s="33">
        <f t="shared" si="0"/>
        <v>14810.999999999996</v>
      </c>
    </row>
    <row r="69" spans="1:8" ht="12.75">
      <c r="A69" s="7">
        <v>54505</v>
      </c>
      <c r="B69" s="4" t="s">
        <v>46</v>
      </c>
      <c r="C69" s="20">
        <v>4000</v>
      </c>
      <c r="D69" s="20"/>
      <c r="E69" s="18">
        <f>+C69+D69</f>
        <v>4000</v>
      </c>
      <c r="F69" s="18">
        <v>0</v>
      </c>
      <c r="G69" s="18">
        <v>2000</v>
      </c>
      <c r="H69" s="23">
        <f t="shared" si="0"/>
        <v>2000</v>
      </c>
    </row>
    <row r="70" spans="1:8" ht="12.75">
      <c r="A70" s="7">
        <v>54599</v>
      </c>
      <c r="B70" s="4" t="s">
        <v>66</v>
      </c>
      <c r="C70" s="20">
        <v>34100</v>
      </c>
      <c r="D70" s="20"/>
      <c r="E70" s="18">
        <f>+C70+D70</f>
        <v>34100</v>
      </c>
      <c r="F70" s="18">
        <v>0</v>
      </c>
      <c r="G70" s="18">
        <v>15500</v>
      </c>
      <c r="H70" s="23">
        <f t="shared" si="0"/>
        <v>18600</v>
      </c>
    </row>
    <row r="71" spans="1:8" ht="12.75">
      <c r="A71" s="8"/>
      <c r="B71" s="29" t="s">
        <v>56</v>
      </c>
      <c r="C71" s="30">
        <f>SUM(C69:C70)</f>
        <v>38100</v>
      </c>
      <c r="D71" s="30">
        <f>SUM(D69:D70)</f>
        <v>0</v>
      </c>
      <c r="E71" s="30">
        <f>SUM(E69:E70)</f>
        <v>38100</v>
      </c>
      <c r="F71" s="30">
        <f>SUM(F69:F70)</f>
        <v>0</v>
      </c>
      <c r="G71" s="30">
        <f>SUM(G69:G70)</f>
        <v>17500</v>
      </c>
      <c r="H71" s="23">
        <f t="shared" si="0"/>
        <v>20600</v>
      </c>
    </row>
    <row r="72" spans="1:11" ht="12.75">
      <c r="A72" s="31"/>
      <c r="B72" s="29" t="s">
        <v>11</v>
      </c>
      <c r="C72" s="30">
        <f>+C71+C68+C64+C52+C43</f>
        <v>2106910</v>
      </c>
      <c r="D72" s="30">
        <f>+D71+D68+D64+D52+D43</f>
        <v>122932.35</v>
      </c>
      <c r="E72" s="76">
        <f>+E71+E68+E64+E52+E43</f>
        <v>2229842.3499999996</v>
      </c>
      <c r="F72" s="83">
        <f>+F71+F68+F64+F52+F43</f>
        <v>1551609.33</v>
      </c>
      <c r="G72" s="105">
        <f>+G71+G68+G64+G52+G43</f>
        <v>198699.68</v>
      </c>
      <c r="H72" s="98">
        <f t="shared" si="0"/>
        <v>479533.33999999956</v>
      </c>
      <c r="K72" s="131"/>
    </row>
    <row r="73" spans="1:8" ht="12.75">
      <c r="A73" s="7">
        <v>55599</v>
      </c>
      <c r="B73" s="4" t="s">
        <v>47</v>
      </c>
      <c r="C73" s="20">
        <v>3400</v>
      </c>
      <c r="D73" s="20"/>
      <c r="E73" s="18">
        <f>+C73+D73</f>
        <v>3400</v>
      </c>
      <c r="F73" s="18">
        <v>2718.64</v>
      </c>
      <c r="G73" s="18">
        <v>681.36</v>
      </c>
      <c r="H73" s="23">
        <f t="shared" si="0"/>
        <v>0</v>
      </c>
    </row>
    <row r="74" spans="1:8" ht="12.75">
      <c r="A74" s="8"/>
      <c r="B74" s="29" t="s">
        <v>56</v>
      </c>
      <c r="C74" s="30">
        <f>SUM(C73)</f>
        <v>3400</v>
      </c>
      <c r="D74" s="30">
        <f>SUM(D73)</f>
        <v>0</v>
      </c>
      <c r="E74" s="30">
        <f>SUM(E73)</f>
        <v>3400</v>
      </c>
      <c r="F74" s="30">
        <f>SUM(F73)</f>
        <v>2718.64</v>
      </c>
      <c r="G74" s="30">
        <f>SUM(G73)</f>
        <v>681.36</v>
      </c>
      <c r="H74" s="23">
        <f t="shared" si="0"/>
        <v>0</v>
      </c>
    </row>
    <row r="75" spans="1:8" ht="12.75">
      <c r="A75" s="7">
        <v>55601</v>
      </c>
      <c r="B75" s="4" t="s">
        <v>48</v>
      </c>
      <c r="C75" s="20">
        <v>47000</v>
      </c>
      <c r="D75" s="20">
        <v>1457.22</v>
      </c>
      <c r="E75" s="18">
        <f>+C75+D75</f>
        <v>48457.22</v>
      </c>
      <c r="F75" s="18">
        <v>48457.22</v>
      </c>
      <c r="G75" s="18">
        <v>0</v>
      </c>
      <c r="H75" s="23">
        <f aca="true" t="shared" si="5" ref="H75:H98">+E75-F75-G75</f>
        <v>0</v>
      </c>
    </row>
    <row r="76" spans="1:8" ht="12.75">
      <c r="A76" s="7">
        <v>55602</v>
      </c>
      <c r="B76" s="4" t="s">
        <v>49</v>
      </c>
      <c r="C76" s="20">
        <v>36000</v>
      </c>
      <c r="D76" s="20">
        <v>21149.56</v>
      </c>
      <c r="E76" s="18">
        <f>+C76+D76</f>
        <v>57149.56</v>
      </c>
      <c r="F76" s="18">
        <v>57147.74</v>
      </c>
      <c r="G76" s="18">
        <v>1.82</v>
      </c>
      <c r="H76" s="23">
        <f t="shared" si="5"/>
        <v>-2.9110047705671604E-13</v>
      </c>
    </row>
    <row r="77" spans="1:8" ht="12.75">
      <c r="A77" s="7">
        <v>55603</v>
      </c>
      <c r="B77" s="4" t="s">
        <v>72</v>
      </c>
      <c r="C77" s="20">
        <v>25</v>
      </c>
      <c r="D77" s="20">
        <v>0</v>
      </c>
      <c r="E77" s="18">
        <f>+C77+D77</f>
        <v>25</v>
      </c>
      <c r="F77" s="18">
        <v>25</v>
      </c>
      <c r="G77" s="20">
        <v>0</v>
      </c>
      <c r="H77" s="23">
        <f t="shared" si="5"/>
        <v>0</v>
      </c>
    </row>
    <row r="78" spans="1:9" ht="12.75">
      <c r="A78" s="8"/>
      <c r="B78" s="29" t="s">
        <v>56</v>
      </c>
      <c r="C78" s="30">
        <f>SUM(C75:C77)</f>
        <v>83025</v>
      </c>
      <c r="D78" s="30">
        <f>SUM(D75:D76)</f>
        <v>22606.780000000002</v>
      </c>
      <c r="E78" s="30">
        <f>SUM(E75:E77)</f>
        <v>105631.78</v>
      </c>
      <c r="F78" s="30">
        <f>SUM(F75:F77)</f>
        <v>105629.95999999999</v>
      </c>
      <c r="G78" s="30">
        <f>SUM(G75:G77)</f>
        <v>1.82</v>
      </c>
      <c r="H78" s="23">
        <f t="shared" si="5"/>
        <v>6.98485713712671E-12</v>
      </c>
      <c r="I78" s="2"/>
    </row>
    <row r="79" spans="1:9" ht="12.75">
      <c r="A79" s="31"/>
      <c r="B79" s="29" t="s">
        <v>11</v>
      </c>
      <c r="C79" s="30">
        <f>+C78+C74</f>
        <v>86425</v>
      </c>
      <c r="D79" s="30">
        <f>+D74+D78</f>
        <v>22606.780000000002</v>
      </c>
      <c r="E79" s="76">
        <f>+E78+E74</f>
        <v>109031.78</v>
      </c>
      <c r="F79" s="83">
        <f>+F78+F74</f>
        <v>108348.59999999999</v>
      </c>
      <c r="G79" s="105">
        <f>+G74+G78</f>
        <v>683.1800000000001</v>
      </c>
      <c r="H79" s="98">
        <f t="shared" si="5"/>
        <v>7.503331289626658E-12</v>
      </c>
      <c r="I79" s="2"/>
    </row>
    <row r="80" spans="1:9" s="10" customFormat="1" ht="12.75">
      <c r="A80" s="7">
        <v>56303</v>
      </c>
      <c r="B80" s="4" t="s">
        <v>68</v>
      </c>
      <c r="C80" s="20">
        <v>4000</v>
      </c>
      <c r="D80" s="20"/>
      <c r="E80" s="18">
        <f>+C80+D80</f>
        <v>4000</v>
      </c>
      <c r="F80" s="18"/>
      <c r="G80" s="20">
        <v>2000</v>
      </c>
      <c r="H80" s="23">
        <f t="shared" si="5"/>
        <v>2000</v>
      </c>
      <c r="I80" s="11"/>
    </row>
    <row r="81" spans="1:9" s="10" customFormat="1" ht="12.75">
      <c r="A81" s="7">
        <v>56304</v>
      </c>
      <c r="B81" s="4" t="s">
        <v>76</v>
      </c>
      <c r="C81" s="20">
        <v>0</v>
      </c>
      <c r="D81" s="20">
        <v>0</v>
      </c>
      <c r="E81" s="18">
        <f>+C81+D81</f>
        <v>0</v>
      </c>
      <c r="F81" s="18">
        <v>0</v>
      </c>
      <c r="G81" s="20">
        <v>0</v>
      </c>
      <c r="H81" s="23">
        <f t="shared" si="5"/>
        <v>0</v>
      </c>
      <c r="I81" s="11"/>
    </row>
    <row r="82" spans="1:9" s="10" customFormat="1" ht="12.75">
      <c r="A82" s="8"/>
      <c r="B82" s="29" t="s">
        <v>56</v>
      </c>
      <c r="C82" s="30">
        <f>C81+C80</f>
        <v>4000</v>
      </c>
      <c r="D82" s="30">
        <f>SUM(D80:D81)</f>
        <v>0</v>
      </c>
      <c r="E82" s="30">
        <f>SUM(E80:E81)</f>
        <v>4000</v>
      </c>
      <c r="F82" s="30">
        <f>SUM(F80:F81)</f>
        <v>0</v>
      </c>
      <c r="G82" s="30">
        <f>SUM(G80)</f>
        <v>2000</v>
      </c>
      <c r="H82" s="33">
        <f t="shared" si="5"/>
        <v>2000</v>
      </c>
      <c r="I82" s="11"/>
    </row>
    <row r="83" spans="1:9" s="10" customFormat="1" ht="12.75">
      <c r="A83" s="7">
        <v>56404</v>
      </c>
      <c r="B83" s="4" t="s">
        <v>73</v>
      </c>
      <c r="C83" s="20">
        <v>5500</v>
      </c>
      <c r="D83" s="20"/>
      <c r="E83" s="18">
        <f>+C83+D83</f>
        <v>5500</v>
      </c>
      <c r="F83" s="18">
        <v>5121.01</v>
      </c>
      <c r="G83" s="20">
        <v>378.99</v>
      </c>
      <c r="H83" s="23">
        <f t="shared" si="5"/>
        <v>0</v>
      </c>
      <c r="I83" s="11"/>
    </row>
    <row r="84" spans="1:9" s="10" customFormat="1" ht="13.5" thickBot="1">
      <c r="A84" s="52"/>
      <c r="B84" s="50" t="s">
        <v>56</v>
      </c>
      <c r="C84" s="51">
        <f>SUM(C83)</f>
        <v>5500</v>
      </c>
      <c r="D84" s="51">
        <f>SUM(D83)</f>
        <v>0</v>
      </c>
      <c r="E84" s="51">
        <f>SUM(E83)</f>
        <v>5500</v>
      </c>
      <c r="F84" s="51">
        <f>SUM(F83)</f>
        <v>5121.01</v>
      </c>
      <c r="G84" s="51">
        <f>SUM(G83)</f>
        <v>378.99</v>
      </c>
      <c r="H84" s="53">
        <f t="shared" si="5"/>
        <v>0</v>
      </c>
      <c r="I84" s="11"/>
    </row>
    <row r="85" spans="1:9" s="10" customFormat="1" ht="13.5" thickBot="1">
      <c r="A85" s="54"/>
      <c r="B85" s="55" t="s">
        <v>11</v>
      </c>
      <c r="C85" s="56">
        <f aca="true" t="shared" si="6" ref="C85:H85">+C82+C84</f>
        <v>9500</v>
      </c>
      <c r="D85" s="56">
        <f t="shared" si="6"/>
        <v>0</v>
      </c>
      <c r="E85" s="77">
        <f t="shared" si="6"/>
        <v>9500</v>
      </c>
      <c r="F85" s="85">
        <f t="shared" si="6"/>
        <v>5121.01</v>
      </c>
      <c r="G85" s="106">
        <f t="shared" si="6"/>
        <v>2378.99</v>
      </c>
      <c r="H85" s="99">
        <f t="shared" si="6"/>
        <v>2000</v>
      </c>
      <c r="I85" s="11"/>
    </row>
    <row r="86" spans="1:9" s="10" customFormat="1" ht="12.75">
      <c r="A86" s="37"/>
      <c r="B86" s="37"/>
      <c r="C86" s="116"/>
      <c r="D86" s="34"/>
      <c r="E86" s="34"/>
      <c r="F86" s="34"/>
      <c r="G86" s="34"/>
      <c r="H86" s="34"/>
      <c r="I86" s="11"/>
    </row>
    <row r="87" spans="1:9" s="10" customFormat="1" ht="12.75">
      <c r="A87" s="37"/>
      <c r="B87" s="37"/>
      <c r="C87" s="116"/>
      <c r="D87" s="34"/>
      <c r="E87" s="34"/>
      <c r="F87" s="34"/>
      <c r="G87" s="34"/>
      <c r="H87" s="34"/>
      <c r="I87" s="11"/>
    </row>
    <row r="88" spans="1:9" s="10" customFormat="1" ht="12.75">
      <c r="A88" s="37"/>
      <c r="B88" s="37"/>
      <c r="C88" s="116"/>
      <c r="D88" s="34"/>
      <c r="E88" s="34"/>
      <c r="F88" s="34"/>
      <c r="G88" s="34"/>
      <c r="H88" s="34"/>
      <c r="I88" s="11"/>
    </row>
    <row r="89" spans="1:9" s="10" customFormat="1" ht="13.5" thickBot="1">
      <c r="A89" s="37"/>
      <c r="B89" s="37"/>
      <c r="C89" s="116"/>
      <c r="D89" s="34"/>
      <c r="E89" s="34"/>
      <c r="F89" s="34"/>
      <c r="G89" s="34"/>
      <c r="H89" s="34"/>
      <c r="I89" s="11"/>
    </row>
    <row r="90" spans="1:9" s="10" customFormat="1" ht="13.5" thickBot="1">
      <c r="A90" s="25" t="s">
        <v>0</v>
      </c>
      <c r="B90" s="26" t="s">
        <v>1</v>
      </c>
      <c r="C90" s="117" t="s">
        <v>55</v>
      </c>
      <c r="D90" s="27" t="s">
        <v>63</v>
      </c>
      <c r="E90" s="79" t="s">
        <v>59</v>
      </c>
      <c r="F90" s="84" t="s">
        <v>53</v>
      </c>
      <c r="G90" s="104" t="s">
        <v>69</v>
      </c>
      <c r="H90" s="97" t="s">
        <v>54</v>
      </c>
      <c r="I90" s="11"/>
    </row>
    <row r="91" spans="1:9" s="12" customFormat="1" ht="12.75">
      <c r="A91" s="57">
        <v>61101</v>
      </c>
      <c r="B91" s="58" t="s">
        <v>57</v>
      </c>
      <c r="C91" s="59">
        <v>5000</v>
      </c>
      <c r="D91" s="59">
        <v>-2390</v>
      </c>
      <c r="E91" s="60">
        <f>+C91+D91</f>
        <v>2610</v>
      </c>
      <c r="F91" s="60">
        <v>0</v>
      </c>
      <c r="G91" s="59">
        <v>0</v>
      </c>
      <c r="H91" s="61">
        <f t="shared" si="5"/>
        <v>2610</v>
      </c>
      <c r="I91" s="22"/>
    </row>
    <row r="92" spans="1:9" s="12" customFormat="1" ht="12.75">
      <c r="A92" s="8">
        <v>61102</v>
      </c>
      <c r="B92" s="24" t="s">
        <v>64</v>
      </c>
      <c r="C92" s="14">
        <v>15000</v>
      </c>
      <c r="D92" s="14">
        <v>-8539.46</v>
      </c>
      <c r="E92" s="18">
        <f>+C92+D92</f>
        <v>6460.540000000001</v>
      </c>
      <c r="F92" s="18">
        <v>5282</v>
      </c>
      <c r="G92" s="14">
        <v>0</v>
      </c>
      <c r="H92" s="23">
        <f t="shared" si="5"/>
        <v>1178.5400000000009</v>
      </c>
      <c r="I92" s="22"/>
    </row>
    <row r="93" spans="1:9" s="12" customFormat="1" ht="12.75">
      <c r="A93" s="8">
        <v>61103</v>
      </c>
      <c r="B93" s="24" t="s">
        <v>65</v>
      </c>
      <c r="C93" s="14">
        <v>500</v>
      </c>
      <c r="D93" s="14">
        <v>-500</v>
      </c>
      <c r="E93" s="18">
        <f>+C93+D93</f>
        <v>0</v>
      </c>
      <c r="F93" s="18">
        <v>0</v>
      </c>
      <c r="G93" s="14">
        <v>0</v>
      </c>
      <c r="H93" s="23">
        <f t="shared" si="5"/>
        <v>0</v>
      </c>
      <c r="I93" s="22"/>
    </row>
    <row r="94" spans="1:9" s="12" customFormat="1" ht="12.75">
      <c r="A94" s="8">
        <v>61104</v>
      </c>
      <c r="B94" s="24" t="s">
        <v>60</v>
      </c>
      <c r="C94" s="14">
        <v>15055</v>
      </c>
      <c r="D94" s="14">
        <v>-12241.73</v>
      </c>
      <c r="E94" s="18">
        <f>+C94+D94</f>
        <v>2813.2700000000004</v>
      </c>
      <c r="F94" s="18">
        <v>0</v>
      </c>
      <c r="G94" s="14">
        <v>0</v>
      </c>
      <c r="H94" s="23">
        <f t="shared" si="5"/>
        <v>2813.2700000000004</v>
      </c>
      <c r="I94" s="22"/>
    </row>
    <row r="95" spans="1:9" s="10" customFormat="1" ht="12.75">
      <c r="A95" s="7">
        <v>61108</v>
      </c>
      <c r="B95" s="4" t="s">
        <v>27</v>
      </c>
      <c r="C95" s="20">
        <v>1000</v>
      </c>
      <c r="D95" s="20">
        <v>16.9</v>
      </c>
      <c r="E95" s="18">
        <f>+C95+D95</f>
        <v>1016.9</v>
      </c>
      <c r="F95" s="18">
        <v>0</v>
      </c>
      <c r="G95" s="20">
        <v>0</v>
      </c>
      <c r="H95" s="23">
        <f t="shared" si="5"/>
        <v>1016.9</v>
      </c>
      <c r="I95" s="11"/>
    </row>
    <row r="96" spans="1:9" s="10" customFormat="1" ht="12.75">
      <c r="A96" s="8"/>
      <c r="B96" s="29" t="s">
        <v>56</v>
      </c>
      <c r="C96" s="30">
        <f>SUM(C91:C95)</f>
        <v>36555</v>
      </c>
      <c r="D96" s="30">
        <f>SUM(D91:D95)</f>
        <v>-23654.289999999997</v>
      </c>
      <c r="E96" s="30">
        <f>SUM(E91:E95)</f>
        <v>12900.710000000001</v>
      </c>
      <c r="F96" s="30">
        <f>SUM(F91:F95)</f>
        <v>5282</v>
      </c>
      <c r="G96" s="30">
        <f>SUM(G95)</f>
        <v>0</v>
      </c>
      <c r="H96" s="33">
        <f t="shared" si="5"/>
        <v>7618.710000000001</v>
      </c>
      <c r="I96" s="11"/>
    </row>
    <row r="97" spans="1:9" s="10" customFormat="1" ht="12.75">
      <c r="A97" s="7">
        <v>61403</v>
      </c>
      <c r="B97" s="4" t="s">
        <v>75</v>
      </c>
      <c r="C97" s="20">
        <v>0</v>
      </c>
      <c r="D97" s="20">
        <v>1047.51</v>
      </c>
      <c r="E97" s="18">
        <f>+C97+D97</f>
        <v>1047.51</v>
      </c>
      <c r="F97" s="20">
        <v>0</v>
      </c>
      <c r="G97" s="20">
        <v>0</v>
      </c>
      <c r="H97" s="23">
        <f t="shared" si="5"/>
        <v>1047.51</v>
      </c>
      <c r="I97" s="11"/>
    </row>
    <row r="98" spans="1:9" s="10" customFormat="1" ht="13.5" thickBot="1">
      <c r="A98" s="71"/>
      <c r="B98" s="72" t="s">
        <v>56</v>
      </c>
      <c r="C98" s="73">
        <f>+C97</f>
        <v>0</v>
      </c>
      <c r="D98" s="73">
        <f>+D97</f>
        <v>1047.51</v>
      </c>
      <c r="E98" s="74">
        <f>+E97</f>
        <v>1047.51</v>
      </c>
      <c r="F98" s="74">
        <f>+F97</f>
        <v>0</v>
      </c>
      <c r="G98" s="74">
        <f>SUM(G97)</f>
        <v>0</v>
      </c>
      <c r="H98" s="75">
        <f t="shared" si="5"/>
        <v>1047.51</v>
      </c>
      <c r="I98" s="11"/>
    </row>
    <row r="99" spans="1:9" s="10" customFormat="1" ht="13.5" thickBot="1">
      <c r="A99" s="62"/>
      <c r="B99" s="48" t="s">
        <v>11</v>
      </c>
      <c r="C99" s="49">
        <f>+C96+C98</f>
        <v>36555</v>
      </c>
      <c r="D99" s="49">
        <f>+D98+D96</f>
        <v>-22606.78</v>
      </c>
      <c r="E99" s="80">
        <f>+E98+E96</f>
        <v>13948.220000000001</v>
      </c>
      <c r="F99" s="86">
        <f>+F98+F96</f>
        <v>5282</v>
      </c>
      <c r="G99" s="107">
        <v>0</v>
      </c>
      <c r="H99" s="100">
        <f>+H98+H96</f>
        <v>8666.220000000001</v>
      </c>
      <c r="I99" s="11"/>
    </row>
    <row r="100" spans="1:11" ht="12.75">
      <c r="A100" s="67"/>
      <c r="B100" s="68" t="s">
        <v>2</v>
      </c>
      <c r="C100" s="132">
        <f>+C99+C85+C79+C72+C24</f>
        <v>9475399</v>
      </c>
      <c r="D100" s="70">
        <f>+D99+D85+D79+D72+D24</f>
        <v>150000.00000000003</v>
      </c>
      <c r="E100" s="81">
        <f>+E24+E72+E79+E99+E85</f>
        <v>9625399</v>
      </c>
      <c r="F100" s="87">
        <f>+F24+F72+F79+F99+F85</f>
        <v>6225905.83</v>
      </c>
      <c r="G100" s="108">
        <f>+G24+G72+G79+G99+G85</f>
        <v>344164.07</v>
      </c>
      <c r="H100" s="101">
        <f>+E100-F100-G100</f>
        <v>3055329.1</v>
      </c>
      <c r="I100" s="2"/>
      <c r="K100" s="131"/>
    </row>
    <row r="101" spans="3:9" ht="12.75">
      <c r="C101" s="127"/>
      <c r="D101" s="9"/>
      <c r="E101" s="9"/>
      <c r="F101" s="9"/>
      <c r="G101" s="9"/>
      <c r="H101" s="2"/>
      <c r="I101" s="2"/>
    </row>
    <row r="102" spans="3:9" ht="12.75">
      <c r="C102" s="127"/>
      <c r="D102" s="9"/>
      <c r="E102" s="9"/>
      <c r="F102" s="9"/>
      <c r="G102" s="9"/>
      <c r="H102" s="2"/>
      <c r="I102" s="2"/>
    </row>
    <row r="103" spans="3:9" ht="12.75">
      <c r="C103" s="127"/>
      <c r="D103" s="9"/>
      <c r="E103" s="9"/>
      <c r="F103" s="9"/>
      <c r="H103" s="2"/>
      <c r="I103" s="2"/>
    </row>
    <row r="104" spans="3:9" ht="12.75">
      <c r="C104" s="127"/>
      <c r="D104" s="9"/>
      <c r="E104" s="9"/>
      <c r="F104" s="9"/>
      <c r="H104" s="2"/>
      <c r="I104" s="2"/>
    </row>
    <row r="105" spans="3:9" ht="12.75">
      <c r="C105" s="127"/>
      <c r="D105" s="9"/>
      <c r="E105" s="9"/>
      <c r="F105" s="9"/>
      <c r="H105" s="2"/>
      <c r="I105" s="2"/>
    </row>
    <row r="106" spans="3:9" ht="12.75">
      <c r="C106" s="127"/>
      <c r="D106" s="9"/>
      <c r="E106" s="9"/>
      <c r="F106" s="9"/>
      <c r="G106" s="9"/>
      <c r="H106" s="2"/>
      <c r="I106" s="2"/>
    </row>
    <row r="107" spans="3:9" ht="12.75">
      <c r="C107" s="127"/>
      <c r="D107" s="9"/>
      <c r="E107" s="9"/>
      <c r="F107" s="9"/>
      <c r="G107" s="9"/>
      <c r="H107" s="2"/>
      <c r="I107" s="2"/>
    </row>
    <row r="108" spans="3:10" ht="12.75">
      <c r="C108" s="127"/>
      <c r="D108" s="9"/>
      <c r="E108" s="9"/>
      <c r="F108" s="9"/>
      <c r="G108" s="9"/>
      <c r="J108" s="2"/>
    </row>
    <row r="109" spans="3:7" ht="12.75">
      <c r="C109" s="127"/>
      <c r="D109" s="9"/>
      <c r="E109" s="9"/>
      <c r="F109" s="9"/>
      <c r="G109" s="9"/>
    </row>
    <row r="110" spans="3:8" ht="12.75">
      <c r="C110" s="128"/>
      <c r="D110" s="13"/>
      <c r="E110" s="13"/>
      <c r="F110" s="13"/>
      <c r="G110" s="13"/>
      <c r="H110" s="13"/>
    </row>
    <row r="111" spans="3:8" ht="12.75">
      <c r="C111" s="129"/>
      <c r="D111" s="15"/>
      <c r="E111" s="15"/>
      <c r="F111" s="15"/>
      <c r="G111" s="15"/>
      <c r="H111" s="15"/>
    </row>
  </sheetData>
  <sheetProtection/>
  <mergeCells count="5">
    <mergeCell ref="B2:I2"/>
    <mergeCell ref="B3:F3"/>
    <mergeCell ref="B4:F4"/>
    <mergeCell ref="A6:H6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&amp;C&amp;F
EJECUCION AGTO-18&amp;RPágina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xvalle</dc:creator>
  <cp:keywords/>
  <dc:description/>
  <cp:lastModifiedBy>Patricia Dorado</cp:lastModifiedBy>
  <cp:lastPrinted>2018-09-06T15:02:01Z</cp:lastPrinted>
  <dcterms:created xsi:type="dcterms:W3CDTF">2006-12-01T17:07:18Z</dcterms:created>
  <dcterms:modified xsi:type="dcterms:W3CDTF">2018-09-24T20:31:20Z</dcterms:modified>
  <cp:category/>
  <cp:version/>
  <cp:contentType/>
  <cp:contentStatus/>
</cp:coreProperties>
</file>